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4" documentId="8_{A3297666-89B9-4B99-BFC8-6581B31945D2}" xr6:coauthVersionLast="47" xr6:coauthVersionMax="47" xr10:uidLastSave="{85F386F1-7106-4E65-83FD-7B63A05959F9}"/>
  <bookViews>
    <workbookView xWindow="-108" yWindow="-108" windowWidth="23256" windowHeight="13896" tabRatio="749" xr2:uid="{730ED82F-343F-47BF-8C0C-EF65F8713E9B}"/>
  </bookViews>
  <sheets>
    <sheet name="COVER" sheetId="28" r:id="rId1"/>
    <sheet name="Table of Contents" sheetId="21" r:id="rId2"/>
    <sheet name="&gt;&gt; OUTPUTS" sheetId="22" r:id="rId3"/>
    <sheet name="Summary" sheetId="20" r:id="rId4"/>
    <sheet name="&gt;&gt; CALCULATIONS" sheetId="24" r:id="rId5"/>
    <sheet name="EPF forward projections" sheetId="11" r:id="rId6"/>
    <sheet name="Salary projections" sheetId="13" r:id="rId7"/>
    <sheet name="RIA projected targets" sheetId="17" r:id="rId8"/>
    <sheet name="&gt;&gt; DATA PREP" sheetId="25" r:id="rId9"/>
    <sheet name="EPF Cohorts" sheetId="14" r:id="rId10"/>
    <sheet name="&gt;&gt; RAW DATA" sheetId="26" r:id="rId11"/>
    <sheet name="RIA framework" sheetId="18" r:id="rId12"/>
    <sheet name="EPF Rates" sheetId="1" r:id="rId13"/>
    <sheet name="EPF Demographics" sheetId="10" r:id="rId14"/>
    <sheet name="DOSM Wages Report" sheetId="12" r:id="rId1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2" i="20" l="1"/>
  <c r="C83" i="20" s="1"/>
  <c r="C84" i="20" s="1"/>
  <c r="C85" i="20" s="1"/>
  <c r="C86" i="20" s="1"/>
  <c r="C87" i="20" s="1"/>
  <c r="C80" i="20"/>
  <c r="C79" i="20" s="1"/>
  <c r="C94" i="20"/>
  <c r="C95" i="20" s="1"/>
  <c r="C96" i="20" s="1"/>
  <c r="C97" i="20" s="1"/>
  <c r="C98" i="20" s="1"/>
  <c r="C99" i="20" s="1"/>
  <c r="C92" i="20"/>
  <c r="C91" i="20" s="1"/>
  <c r="C106" i="20"/>
  <c r="C107" i="20" s="1"/>
  <c r="C108" i="20" s="1"/>
  <c r="C109" i="20" s="1"/>
  <c r="C110" i="20" s="1"/>
  <c r="C111" i="20" s="1"/>
  <c r="C104" i="20"/>
  <c r="C103" i="20" s="1"/>
  <c r="C118" i="20"/>
  <c r="C119" i="20" s="1"/>
  <c r="C120" i="20" s="1"/>
  <c r="C121" i="20" s="1"/>
  <c r="C122" i="20" s="1"/>
  <c r="C123" i="20" s="1"/>
  <c r="C116" i="20"/>
  <c r="C115" i="20"/>
  <c r="O118" i="20"/>
  <c r="O119" i="20" s="1"/>
  <c r="O120" i="20" s="1"/>
  <c r="O121" i="20" s="1"/>
  <c r="O122" i="20" s="1"/>
  <c r="O123" i="20" s="1"/>
  <c r="O116" i="20"/>
  <c r="O115" i="20"/>
  <c r="O106" i="20"/>
  <c r="O107" i="20" s="1"/>
  <c r="O108" i="20" s="1"/>
  <c r="O109" i="20" s="1"/>
  <c r="O110" i="20" s="1"/>
  <c r="O111" i="20" s="1"/>
  <c r="O104" i="20"/>
  <c r="O103" i="20" s="1"/>
  <c r="O82" i="20"/>
  <c r="O83" i="20" s="1"/>
  <c r="O84" i="20" s="1"/>
  <c r="O85" i="20" s="1"/>
  <c r="O86" i="20" s="1"/>
  <c r="O87" i="20" s="1"/>
  <c r="O80" i="20"/>
  <c r="O79" i="20" s="1"/>
  <c r="O94" i="20"/>
  <c r="O95" i="20" s="1"/>
  <c r="O96" i="20" s="1"/>
  <c r="O97" i="20" s="1"/>
  <c r="O98" i="20" s="1"/>
  <c r="O99" i="20" s="1"/>
  <c r="O92" i="20"/>
  <c r="O91" i="20"/>
  <c r="T114" i="20"/>
  <c r="U114" i="20" s="1"/>
  <c r="V114" i="20" s="1"/>
  <c r="W114" i="20" s="1"/>
  <c r="X114" i="20" s="1"/>
  <c r="R114" i="20"/>
  <c r="Q114" i="20" s="1"/>
  <c r="P114" i="20" s="1"/>
  <c r="H114" i="20"/>
  <c r="I114" i="20" s="1"/>
  <c r="J114" i="20" s="1"/>
  <c r="K114" i="20" s="1"/>
  <c r="L114" i="20" s="1"/>
  <c r="F114" i="20"/>
  <c r="E114" i="20" s="1"/>
  <c r="D114" i="20" s="1"/>
  <c r="T102" i="20"/>
  <c r="U102" i="20" s="1"/>
  <c r="V102" i="20" s="1"/>
  <c r="W102" i="20" s="1"/>
  <c r="X102" i="20" s="1"/>
  <c r="R102" i="20"/>
  <c r="Q102" i="20" s="1"/>
  <c r="P102" i="20" s="1"/>
  <c r="H102" i="20"/>
  <c r="I102" i="20" s="1"/>
  <c r="J102" i="20" s="1"/>
  <c r="K102" i="20" s="1"/>
  <c r="L102" i="20" s="1"/>
  <c r="F102" i="20"/>
  <c r="E102" i="20"/>
  <c r="D102" i="20" s="1"/>
  <c r="T90" i="20"/>
  <c r="U90" i="20" s="1"/>
  <c r="V90" i="20" s="1"/>
  <c r="W90" i="20" s="1"/>
  <c r="X90" i="20" s="1"/>
  <c r="R90" i="20"/>
  <c r="Q90" i="20"/>
  <c r="P90" i="20"/>
  <c r="H90" i="20"/>
  <c r="I90" i="20" s="1"/>
  <c r="J90" i="20" s="1"/>
  <c r="K90" i="20" s="1"/>
  <c r="L90" i="20" s="1"/>
  <c r="F90" i="20"/>
  <c r="E90" i="20"/>
  <c r="D90" i="20"/>
  <c r="T78" i="20"/>
  <c r="U78" i="20" s="1"/>
  <c r="V78" i="20" s="1"/>
  <c r="W78" i="20" s="1"/>
  <c r="X78" i="20" s="1"/>
  <c r="R78" i="20"/>
  <c r="Q78" i="20"/>
  <c r="P78" i="20" s="1"/>
  <c r="H78" i="20"/>
  <c r="I78" i="20" s="1"/>
  <c r="J78" i="20" s="1"/>
  <c r="K78" i="20" s="1"/>
  <c r="L78" i="20" s="1"/>
  <c r="F78" i="20"/>
  <c r="E78" i="20" s="1"/>
  <c r="D78" i="20" s="1"/>
  <c r="O58" i="20"/>
  <c r="O59" i="20" s="1"/>
  <c r="O60" i="20" s="1"/>
  <c r="O61" i="20" s="1"/>
  <c r="O62" i="20" s="1"/>
  <c r="O63" i="20" s="1"/>
  <c r="O56" i="20"/>
  <c r="O55" i="20" s="1"/>
  <c r="O70" i="20"/>
  <c r="O71" i="20" s="1"/>
  <c r="O72" i="20" s="1"/>
  <c r="O73" i="20" s="1"/>
  <c r="O74" i="20" s="1"/>
  <c r="O75" i="20" s="1"/>
  <c r="O68" i="20"/>
  <c r="O67" i="20" s="1"/>
  <c r="C70" i="20"/>
  <c r="C71" i="20" s="1"/>
  <c r="C72" i="20" s="1"/>
  <c r="C73" i="20" s="1"/>
  <c r="C74" i="20" s="1"/>
  <c r="C75" i="20" s="1"/>
  <c r="C68" i="20"/>
  <c r="C67" i="20" s="1"/>
  <c r="C58" i="20"/>
  <c r="C59" i="20" s="1"/>
  <c r="C60" i="20" s="1"/>
  <c r="C61" i="20" s="1"/>
  <c r="C62" i="20" s="1"/>
  <c r="C63" i="20" s="1"/>
  <c r="C56" i="20"/>
  <c r="C55" i="20" s="1"/>
  <c r="T66" i="20"/>
  <c r="U66" i="20" s="1"/>
  <c r="V66" i="20" s="1"/>
  <c r="W66" i="20" s="1"/>
  <c r="X66" i="20" s="1"/>
  <c r="R66" i="20"/>
  <c r="Q66" i="20" s="1"/>
  <c r="P66" i="20" s="1"/>
  <c r="H66" i="20"/>
  <c r="I66" i="20" s="1"/>
  <c r="J66" i="20" s="1"/>
  <c r="K66" i="20" s="1"/>
  <c r="L66" i="20" s="1"/>
  <c r="F66" i="20"/>
  <c r="E66" i="20" s="1"/>
  <c r="D66" i="20" s="1"/>
  <c r="T54" i="20"/>
  <c r="U54" i="20" s="1"/>
  <c r="V54" i="20" s="1"/>
  <c r="W54" i="20" s="1"/>
  <c r="X54" i="20" s="1"/>
  <c r="R54" i="20"/>
  <c r="Q54" i="20" s="1"/>
  <c r="P54" i="20" s="1"/>
  <c r="H54" i="20"/>
  <c r="I54" i="20" s="1"/>
  <c r="J54" i="20" s="1"/>
  <c r="K54" i="20" s="1"/>
  <c r="L54" i="20" s="1"/>
  <c r="F54" i="20"/>
  <c r="E54" i="20" s="1"/>
  <c r="D54" i="20" s="1"/>
  <c r="C46" i="20"/>
  <c r="C47" i="20" s="1"/>
  <c r="C48" i="20" s="1"/>
  <c r="C49" i="20" s="1"/>
  <c r="C50" i="20" s="1"/>
  <c r="C51" i="20" s="1"/>
  <c r="C44" i="20"/>
  <c r="C43" i="20" s="1"/>
  <c r="O44" i="20"/>
  <c r="O43" i="20" s="1"/>
  <c r="O46" i="20"/>
  <c r="O47" i="20" s="1"/>
  <c r="O48" i="20" s="1"/>
  <c r="O49" i="20" s="1"/>
  <c r="O50" i="20" s="1"/>
  <c r="O51" i="20" s="1"/>
  <c r="T42" i="20"/>
  <c r="U42" i="20" s="1"/>
  <c r="V42" i="20" s="1"/>
  <c r="W42" i="20" s="1"/>
  <c r="X42" i="20" s="1"/>
  <c r="R42" i="20"/>
  <c r="Q42" i="20" s="1"/>
  <c r="P42" i="20" s="1"/>
  <c r="H42" i="20"/>
  <c r="I42" i="20" s="1"/>
  <c r="J42" i="20" s="1"/>
  <c r="K42" i="20" s="1"/>
  <c r="L42" i="20" s="1"/>
  <c r="F42" i="20"/>
  <c r="E42" i="20" s="1"/>
  <c r="D42" i="20" s="1"/>
  <c r="F10" i="20"/>
  <c r="C8" i="11" s="1"/>
  <c r="F5" i="20"/>
  <c r="C6" i="13" s="1"/>
  <c r="F7" i="20"/>
  <c r="C5" i="11" s="1"/>
  <c r="Y98" i="11" s="1"/>
  <c r="F9" i="20"/>
  <c r="C7" i="11" s="1"/>
  <c r="C6" i="17"/>
  <c r="G21" i="20"/>
  <c r="H21" i="20"/>
  <c r="I21" i="20"/>
  <c r="J21" i="20"/>
  <c r="K21" i="20"/>
  <c r="L21" i="20"/>
  <c r="F21" i="20"/>
  <c r="T152" i="20"/>
  <c r="U152" i="20" s="1"/>
  <c r="V152" i="20" s="1"/>
  <c r="W152" i="20" s="1"/>
  <c r="X152" i="20" s="1"/>
  <c r="R152" i="20"/>
  <c r="Q152" i="20" s="1"/>
  <c r="P152" i="20" s="1"/>
  <c r="T164" i="20"/>
  <c r="U164" i="20" s="1"/>
  <c r="V164" i="20" s="1"/>
  <c r="W164" i="20" s="1"/>
  <c r="X164" i="20" s="1"/>
  <c r="R164" i="20"/>
  <c r="Q164" i="20" s="1"/>
  <c r="P164" i="20" s="1"/>
  <c r="T176" i="20"/>
  <c r="U176" i="20" s="1"/>
  <c r="V176" i="20" s="1"/>
  <c r="W176" i="20" s="1"/>
  <c r="X176" i="20" s="1"/>
  <c r="R176" i="20"/>
  <c r="Q176" i="20" s="1"/>
  <c r="P176" i="20" s="1"/>
  <c r="T188" i="20"/>
  <c r="U188" i="20" s="1"/>
  <c r="V188" i="20" s="1"/>
  <c r="W188" i="20" s="1"/>
  <c r="X188" i="20" s="1"/>
  <c r="R188" i="20"/>
  <c r="Q188" i="20" s="1"/>
  <c r="P188" i="20" s="1"/>
  <c r="T200" i="20"/>
  <c r="U200" i="20" s="1"/>
  <c r="V200" i="20" s="1"/>
  <c r="W200" i="20" s="1"/>
  <c r="X200" i="20" s="1"/>
  <c r="R200" i="20"/>
  <c r="Q200" i="20" s="1"/>
  <c r="P200" i="20" s="1"/>
  <c r="H200" i="20"/>
  <c r="I200" i="20" s="1"/>
  <c r="J200" i="20" s="1"/>
  <c r="K200" i="20" s="1"/>
  <c r="L200" i="20" s="1"/>
  <c r="F200" i="20"/>
  <c r="E200" i="20" s="1"/>
  <c r="D200" i="20" s="1"/>
  <c r="H188" i="20"/>
  <c r="I188" i="20" s="1"/>
  <c r="J188" i="20" s="1"/>
  <c r="K188" i="20" s="1"/>
  <c r="L188" i="20" s="1"/>
  <c r="F188" i="20"/>
  <c r="E188" i="20" s="1"/>
  <c r="D188" i="20" s="1"/>
  <c r="H176" i="20"/>
  <c r="I176" i="20" s="1"/>
  <c r="J176" i="20" s="1"/>
  <c r="K176" i="20" s="1"/>
  <c r="L176" i="20" s="1"/>
  <c r="F176" i="20"/>
  <c r="E176" i="20" s="1"/>
  <c r="D176" i="20" s="1"/>
  <c r="H164" i="20"/>
  <c r="I164" i="20" s="1"/>
  <c r="J164" i="20" s="1"/>
  <c r="K164" i="20" s="1"/>
  <c r="L164" i="20" s="1"/>
  <c r="F164" i="20"/>
  <c r="E164" i="20" s="1"/>
  <c r="D164" i="20" s="1"/>
  <c r="H140" i="20"/>
  <c r="I140" i="20" s="1"/>
  <c r="J140" i="20" s="1"/>
  <c r="K140" i="20" s="1"/>
  <c r="L140" i="20" s="1"/>
  <c r="F140" i="20"/>
  <c r="E140" i="20" s="1"/>
  <c r="D140" i="20" s="1"/>
  <c r="H152" i="20"/>
  <c r="I152" i="20" s="1"/>
  <c r="J152" i="20" s="1"/>
  <c r="K152" i="20" s="1"/>
  <c r="L152" i="20" s="1"/>
  <c r="F152" i="20"/>
  <c r="E152" i="20" s="1"/>
  <c r="D152" i="20" s="1"/>
  <c r="T140" i="20"/>
  <c r="U140" i="20" s="1"/>
  <c r="V140" i="20" s="1"/>
  <c r="W140" i="20" s="1"/>
  <c r="X140" i="20" s="1"/>
  <c r="R140" i="20"/>
  <c r="Q140" i="20" s="1"/>
  <c r="P140" i="20" s="1"/>
  <c r="T128" i="20"/>
  <c r="U128" i="20" s="1"/>
  <c r="V128" i="20" s="1"/>
  <c r="W128" i="20" s="1"/>
  <c r="X128" i="20" s="1"/>
  <c r="R128" i="20"/>
  <c r="Q128" i="20" s="1"/>
  <c r="P128" i="20" s="1"/>
  <c r="F128" i="20"/>
  <c r="E128" i="20" s="1"/>
  <c r="D128" i="20" s="1"/>
  <c r="C45" i="13"/>
  <c r="D45" i="13" s="1"/>
  <c r="E12" i="14"/>
  <c r="F12" i="14"/>
  <c r="H12" i="14"/>
  <c r="C15" i="13"/>
  <c r="D15" i="13" s="1"/>
  <c r="C20" i="13"/>
  <c r="D20" i="13" s="1"/>
  <c r="C25" i="13"/>
  <c r="D25" i="13" s="1"/>
  <c r="D21" i="13" s="1"/>
  <c r="D22" i="13" s="1"/>
  <c r="D23" i="13" s="1"/>
  <c r="D24" i="13" s="1"/>
  <c r="C30" i="13"/>
  <c r="D30" i="13" s="1"/>
  <c r="C35" i="13"/>
  <c r="D35" i="13" s="1"/>
  <c r="C40" i="13"/>
  <c r="D40" i="13" s="1"/>
  <c r="C10" i="13"/>
  <c r="D10" i="13" s="1"/>
  <c r="E9" i="13"/>
  <c r="F9" i="13" s="1"/>
  <c r="G9" i="13" s="1"/>
  <c r="H9" i="13" s="1"/>
  <c r="I9" i="13" s="1"/>
  <c r="J9" i="13" s="1"/>
  <c r="K9" i="13" s="1"/>
  <c r="L9" i="13" s="1"/>
  <c r="M9" i="13" s="1"/>
  <c r="N9" i="13" s="1"/>
  <c r="O9" i="13" s="1"/>
  <c r="P9" i="13" s="1"/>
  <c r="Q9" i="13" s="1"/>
  <c r="R9" i="13" s="1"/>
  <c r="S9" i="13" s="1"/>
  <c r="T9" i="13" s="1"/>
  <c r="U9" i="13" s="1"/>
  <c r="V9" i="13" s="1"/>
  <c r="W9" i="13" s="1"/>
  <c r="X9" i="13" s="1"/>
  <c r="Y9" i="13" s="1"/>
  <c r="Z9" i="13" s="1"/>
  <c r="AA9" i="13" s="1"/>
  <c r="AB9" i="13" s="1"/>
  <c r="AC9" i="13" s="1"/>
  <c r="AD9" i="13" s="1"/>
  <c r="AE9" i="13" s="1"/>
  <c r="AF9" i="13" s="1"/>
  <c r="AG9" i="13" s="1"/>
  <c r="AH9" i="13" s="1"/>
  <c r="AI9" i="13" s="1"/>
  <c r="AJ9" i="13" s="1"/>
  <c r="AK9" i="13" s="1"/>
  <c r="AL9" i="13" s="1"/>
  <c r="AM9" i="13" s="1"/>
  <c r="AN9" i="13" s="1"/>
  <c r="AO9" i="13" s="1"/>
  <c r="AP9" i="13" s="1"/>
  <c r="AQ9" i="13" s="1"/>
  <c r="AR9" i="13" s="1"/>
  <c r="AS9" i="13" s="1"/>
  <c r="G20" i="20"/>
  <c r="H20" i="20"/>
  <c r="I20" i="20"/>
  <c r="J20" i="20"/>
  <c r="K20" i="20"/>
  <c r="L20" i="20"/>
  <c r="F20" i="20"/>
  <c r="L16" i="20"/>
  <c r="K16" i="20"/>
  <c r="J16" i="20"/>
  <c r="I16" i="20"/>
  <c r="H16" i="20"/>
  <c r="G16" i="20"/>
  <c r="F16" i="20"/>
  <c r="L15" i="20"/>
  <c r="L17" i="20" s="1"/>
  <c r="K15" i="20"/>
  <c r="K18" i="20" s="1"/>
  <c r="J15" i="20"/>
  <c r="J18" i="20" s="1"/>
  <c r="I15" i="20"/>
  <c r="I18" i="20" s="1"/>
  <c r="H15" i="20"/>
  <c r="H18" i="20" s="1"/>
  <c r="G15" i="20"/>
  <c r="G18" i="20" s="1"/>
  <c r="F15" i="20"/>
  <c r="F18" i="20" s="1"/>
  <c r="C105" i="17"/>
  <c r="C106" i="17"/>
  <c r="C107" i="17"/>
  <c r="C108" i="17"/>
  <c r="C109" i="17"/>
  <c r="C110" i="17"/>
  <c r="C111" i="17"/>
  <c r="C112" i="17"/>
  <c r="C113" i="17"/>
  <c r="C114" i="17"/>
  <c r="C115" i="17"/>
  <c r="C116" i="17"/>
  <c r="C117" i="17"/>
  <c r="C118" i="17"/>
  <c r="C119" i="17"/>
  <c r="C120" i="17"/>
  <c r="C121" i="17"/>
  <c r="C122" i="17"/>
  <c r="C123" i="17"/>
  <c r="C124" i="17"/>
  <c r="C125" i="17"/>
  <c r="C126" i="17"/>
  <c r="C127" i="17"/>
  <c r="C128" i="17"/>
  <c r="C129" i="17"/>
  <c r="C130" i="17"/>
  <c r="C131" i="17"/>
  <c r="C132" i="17"/>
  <c r="C133" i="17"/>
  <c r="C134" i="17"/>
  <c r="C135" i="17"/>
  <c r="C136" i="17"/>
  <c r="C137" i="17"/>
  <c r="C138" i="17"/>
  <c r="C139" i="17"/>
  <c r="C140" i="17"/>
  <c r="C141" i="17"/>
  <c r="C142" i="17"/>
  <c r="C143" i="17"/>
  <c r="C144" i="17"/>
  <c r="C145" i="17"/>
  <c r="C146" i="17"/>
  <c r="C104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72" i="17"/>
  <c r="C73" i="17"/>
  <c r="C74" i="17"/>
  <c r="C75" i="17"/>
  <c r="C76" i="17"/>
  <c r="C77" i="17"/>
  <c r="C78" i="17"/>
  <c r="C79" i="17"/>
  <c r="C80" i="17"/>
  <c r="C81" i="17"/>
  <c r="C82" i="17"/>
  <c r="C83" i="17"/>
  <c r="C84" i="17"/>
  <c r="C85" i="17"/>
  <c r="C86" i="17"/>
  <c r="C87" i="17"/>
  <c r="C88" i="17"/>
  <c r="C89" i="17"/>
  <c r="C90" i="17"/>
  <c r="C91" i="17"/>
  <c r="C92" i="17"/>
  <c r="C93" i="17"/>
  <c r="C94" i="17"/>
  <c r="C95" i="17"/>
  <c r="C96" i="17"/>
  <c r="C97" i="17"/>
  <c r="C98" i="17"/>
  <c r="C99" i="17"/>
  <c r="C100" i="17"/>
  <c r="C58" i="17"/>
  <c r="D8" i="17"/>
  <c r="E8" i="17" s="1"/>
  <c r="F8" i="17" s="1"/>
  <c r="G8" i="17" s="1"/>
  <c r="H8" i="17" s="1"/>
  <c r="I8" i="17" s="1"/>
  <c r="J8" i="17" s="1"/>
  <c r="K8" i="17" s="1"/>
  <c r="L8" i="17" s="1"/>
  <c r="M8" i="17" s="1"/>
  <c r="N8" i="17" s="1"/>
  <c r="O8" i="17" s="1"/>
  <c r="P8" i="17" s="1"/>
  <c r="Q8" i="17" s="1"/>
  <c r="R8" i="17" s="1"/>
  <c r="S8" i="17" s="1"/>
  <c r="T8" i="17" s="1"/>
  <c r="U8" i="17" s="1"/>
  <c r="V8" i="17" s="1"/>
  <c r="W8" i="17" s="1"/>
  <c r="X8" i="17" s="1"/>
  <c r="Y8" i="17" s="1"/>
  <c r="Z8" i="17" s="1"/>
  <c r="AA8" i="17" s="1"/>
  <c r="AB8" i="17" s="1"/>
  <c r="AC8" i="17" s="1"/>
  <c r="AD8" i="17" s="1"/>
  <c r="AE8" i="17" s="1"/>
  <c r="AF8" i="17" s="1"/>
  <c r="AG8" i="17" s="1"/>
  <c r="AH8" i="17" s="1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12" i="17"/>
  <c r="D92" i="11"/>
  <c r="E92" i="11" s="1"/>
  <c r="F92" i="11" s="1"/>
  <c r="G92" i="11" s="1"/>
  <c r="H92" i="11" s="1"/>
  <c r="I92" i="11" s="1"/>
  <c r="J92" i="11" s="1"/>
  <c r="K92" i="11" s="1"/>
  <c r="L92" i="11" s="1"/>
  <c r="M92" i="11" s="1"/>
  <c r="N92" i="11" s="1"/>
  <c r="O92" i="11" s="1"/>
  <c r="P92" i="11" s="1"/>
  <c r="Q92" i="11" s="1"/>
  <c r="R92" i="11" s="1"/>
  <c r="S92" i="11" s="1"/>
  <c r="T92" i="11" s="1"/>
  <c r="U92" i="11" s="1"/>
  <c r="V92" i="11" s="1"/>
  <c r="W92" i="11" s="1"/>
  <c r="X92" i="11" s="1"/>
  <c r="Y92" i="11" s="1"/>
  <c r="Z92" i="11" s="1"/>
  <c r="AA92" i="11" s="1"/>
  <c r="AB92" i="11" s="1"/>
  <c r="AC92" i="11" s="1"/>
  <c r="AD92" i="11" s="1"/>
  <c r="AE92" i="11" s="1"/>
  <c r="AF92" i="11" s="1"/>
  <c r="AG92" i="11" s="1"/>
  <c r="AH92" i="11" s="1"/>
  <c r="D79" i="11"/>
  <c r="E79" i="11" s="1"/>
  <c r="F79" i="11" s="1"/>
  <c r="G79" i="11" s="1"/>
  <c r="H79" i="11" s="1"/>
  <c r="I79" i="11" s="1"/>
  <c r="J79" i="11" s="1"/>
  <c r="K79" i="11" s="1"/>
  <c r="L79" i="11" s="1"/>
  <c r="M79" i="11" s="1"/>
  <c r="N79" i="11" s="1"/>
  <c r="O79" i="11" s="1"/>
  <c r="P79" i="11" s="1"/>
  <c r="Q79" i="11" s="1"/>
  <c r="R79" i="11" s="1"/>
  <c r="S79" i="11" s="1"/>
  <c r="T79" i="11" s="1"/>
  <c r="U79" i="11" s="1"/>
  <c r="V79" i="11" s="1"/>
  <c r="W79" i="11" s="1"/>
  <c r="X79" i="11" s="1"/>
  <c r="Y79" i="11" s="1"/>
  <c r="Z79" i="11" s="1"/>
  <c r="AA79" i="11" s="1"/>
  <c r="AB79" i="11" s="1"/>
  <c r="AC79" i="11" s="1"/>
  <c r="AD79" i="11" s="1"/>
  <c r="AE79" i="11" s="1"/>
  <c r="AF79" i="11" s="1"/>
  <c r="AG79" i="11" s="1"/>
  <c r="AH79" i="11" s="1"/>
  <c r="D66" i="11"/>
  <c r="E66" i="11" s="1"/>
  <c r="F66" i="11" s="1"/>
  <c r="G66" i="11" s="1"/>
  <c r="H66" i="11" s="1"/>
  <c r="I66" i="11" s="1"/>
  <c r="J66" i="11" s="1"/>
  <c r="K66" i="11" s="1"/>
  <c r="L66" i="11" s="1"/>
  <c r="M66" i="11" s="1"/>
  <c r="N66" i="11" s="1"/>
  <c r="O66" i="11" s="1"/>
  <c r="P66" i="11" s="1"/>
  <c r="Q66" i="11" s="1"/>
  <c r="R66" i="11" s="1"/>
  <c r="S66" i="11" s="1"/>
  <c r="T66" i="11" s="1"/>
  <c r="U66" i="11" s="1"/>
  <c r="V66" i="11" s="1"/>
  <c r="W66" i="11" s="1"/>
  <c r="X66" i="11" s="1"/>
  <c r="Y66" i="11" s="1"/>
  <c r="Z66" i="11" s="1"/>
  <c r="AA66" i="11" s="1"/>
  <c r="AB66" i="11" s="1"/>
  <c r="D53" i="11"/>
  <c r="E53" i="11" s="1"/>
  <c r="F53" i="11" s="1"/>
  <c r="G53" i="11" s="1"/>
  <c r="H53" i="11" s="1"/>
  <c r="I53" i="11" s="1"/>
  <c r="J53" i="11" s="1"/>
  <c r="K53" i="11" s="1"/>
  <c r="L53" i="11" s="1"/>
  <c r="M53" i="11" s="1"/>
  <c r="N53" i="11" s="1"/>
  <c r="O53" i="11" s="1"/>
  <c r="P53" i="11" s="1"/>
  <c r="Q53" i="11" s="1"/>
  <c r="R53" i="11" s="1"/>
  <c r="S53" i="11" s="1"/>
  <c r="T53" i="11" s="1"/>
  <c r="U53" i="11" s="1"/>
  <c r="V53" i="11" s="1"/>
  <c r="W53" i="11" s="1"/>
  <c r="D40" i="11"/>
  <c r="E40" i="11" s="1"/>
  <c r="F40" i="11" s="1"/>
  <c r="G40" i="11" s="1"/>
  <c r="H40" i="11" s="1"/>
  <c r="I40" i="11" s="1"/>
  <c r="J40" i="11" s="1"/>
  <c r="K40" i="11" s="1"/>
  <c r="L40" i="11" s="1"/>
  <c r="M40" i="11" s="1"/>
  <c r="N40" i="11" s="1"/>
  <c r="O40" i="11" s="1"/>
  <c r="P40" i="11" s="1"/>
  <c r="Q40" i="11" s="1"/>
  <c r="R40" i="11" s="1"/>
  <c r="D27" i="11"/>
  <c r="E27" i="11" s="1"/>
  <c r="F27" i="11" s="1"/>
  <c r="G27" i="11" s="1"/>
  <c r="H27" i="11" s="1"/>
  <c r="I27" i="11" s="1"/>
  <c r="J27" i="11" s="1"/>
  <c r="K27" i="11" s="1"/>
  <c r="L27" i="11" s="1"/>
  <c r="M27" i="11" s="1"/>
  <c r="N27" i="11" s="1"/>
  <c r="E11" i="11"/>
  <c r="F11" i="11" s="1"/>
  <c r="G11" i="11" s="1"/>
  <c r="H11" i="11" s="1"/>
  <c r="I11" i="11" s="1"/>
  <c r="J11" i="11" s="1"/>
  <c r="K11" i="11" s="1"/>
  <c r="L11" i="11" s="1"/>
  <c r="M11" i="11" s="1"/>
  <c r="N11" i="11" s="1"/>
  <c r="O11" i="11" s="1"/>
  <c r="P11" i="11" s="1"/>
  <c r="Q11" i="11" s="1"/>
  <c r="R11" i="11" s="1"/>
  <c r="S11" i="11" s="1"/>
  <c r="T11" i="11" s="1"/>
  <c r="U11" i="11" s="1"/>
  <c r="V11" i="11" s="1"/>
  <c r="W11" i="11" s="1"/>
  <c r="X11" i="11" s="1"/>
  <c r="Y11" i="11" s="1"/>
  <c r="Z11" i="11" s="1"/>
  <c r="AA11" i="11" s="1"/>
  <c r="AB11" i="11" s="1"/>
  <c r="AC11" i="11" s="1"/>
  <c r="AD11" i="11" s="1"/>
  <c r="AE11" i="11" s="1"/>
  <c r="AF11" i="11" s="1"/>
  <c r="AG11" i="11" s="1"/>
  <c r="AH11" i="11" s="1"/>
  <c r="E10" i="11"/>
  <c r="F10" i="11" s="1"/>
  <c r="G10" i="11" s="1"/>
  <c r="H10" i="11" s="1"/>
  <c r="I10" i="11" s="1"/>
  <c r="J10" i="11" s="1"/>
  <c r="K10" i="11" s="1"/>
  <c r="L10" i="11" s="1"/>
  <c r="M10" i="11" s="1"/>
  <c r="N10" i="11" s="1"/>
  <c r="O10" i="11" s="1"/>
  <c r="P10" i="11" s="1"/>
  <c r="Q10" i="11" s="1"/>
  <c r="R10" i="11" s="1"/>
  <c r="S10" i="11" s="1"/>
  <c r="T10" i="11" s="1"/>
  <c r="U10" i="11" s="1"/>
  <c r="V10" i="11" s="1"/>
  <c r="W10" i="11" s="1"/>
  <c r="X10" i="11" s="1"/>
  <c r="Y10" i="11" s="1"/>
  <c r="Z10" i="11" s="1"/>
  <c r="AA10" i="11" s="1"/>
  <c r="AB10" i="11" s="1"/>
  <c r="AC10" i="11" s="1"/>
  <c r="AD10" i="11" s="1"/>
  <c r="AE10" i="11" s="1"/>
  <c r="AF10" i="11" s="1"/>
  <c r="AG10" i="11" s="1"/>
  <c r="AH10" i="11" s="1"/>
  <c r="D11" i="14"/>
  <c r="H11" i="14" s="1"/>
  <c r="C11" i="14"/>
  <c r="D10" i="14"/>
  <c r="H10" i="14" s="1"/>
  <c r="C10" i="14"/>
  <c r="F10" i="14" s="1"/>
  <c r="B10" i="14"/>
  <c r="D9" i="14"/>
  <c r="H9" i="14" s="1"/>
  <c r="C9" i="14"/>
  <c r="F9" i="14" s="1"/>
  <c r="D8" i="14"/>
  <c r="H8" i="14" s="1"/>
  <c r="C8" i="14"/>
  <c r="E8" i="14" s="1"/>
  <c r="D7" i="14"/>
  <c r="H7" i="14" s="1"/>
  <c r="C7" i="14"/>
  <c r="F7" i="14" s="1"/>
  <c r="D6" i="14"/>
  <c r="H6" i="14" s="1"/>
  <c r="C6" i="14"/>
  <c r="F6" i="14" s="1"/>
  <c r="D5" i="14"/>
  <c r="H5" i="14" s="1"/>
  <c r="C5" i="14"/>
  <c r="F5" i="14" s="1"/>
  <c r="D14" i="11"/>
  <c r="F8" i="20" l="1"/>
  <c r="C6" i="11" s="1"/>
  <c r="G12" i="14"/>
  <c r="AI8" i="17"/>
  <c r="AJ8" i="17" s="1"/>
  <c r="AK8" i="17" s="1"/>
  <c r="AL8" i="17" s="1"/>
  <c r="H36" i="11" s="1" a="1"/>
  <c r="H36" i="11" s="1"/>
  <c r="L18" i="20"/>
  <c r="L19" i="20" s="1"/>
  <c r="H128" i="20"/>
  <c r="I128" i="20" s="1"/>
  <c r="J128" i="20" s="1"/>
  <c r="K128" i="20" s="1"/>
  <c r="L128" i="20" s="1"/>
  <c r="D26" i="13"/>
  <c r="D27" i="13" s="1"/>
  <c r="D28" i="13" s="1"/>
  <c r="D29" i="13" s="1"/>
  <c r="D36" i="13"/>
  <c r="D37" i="13" s="1"/>
  <c r="D38" i="13" s="1"/>
  <c r="D39" i="13" s="1"/>
  <c r="D41" i="13"/>
  <c r="D42" i="13" s="1"/>
  <c r="D43" i="13" s="1"/>
  <c r="D44" i="13" s="1"/>
  <c r="D16" i="13"/>
  <c r="D17" i="13" s="1"/>
  <c r="D18" i="13" s="1"/>
  <c r="D19" i="13" s="1"/>
  <c r="D137" i="17"/>
  <c r="E137" i="17" s="1"/>
  <c r="F137" i="17" s="1"/>
  <c r="G137" i="17" s="1"/>
  <c r="H137" i="17" s="1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S137" i="17" s="1"/>
  <c r="T137" i="17" s="1"/>
  <c r="U137" i="17" s="1"/>
  <c r="V137" i="17" s="1"/>
  <c r="W137" i="17" s="1"/>
  <c r="X137" i="17" s="1"/>
  <c r="Y137" i="17" s="1"/>
  <c r="Z137" i="17" s="1"/>
  <c r="AA137" i="17" s="1"/>
  <c r="AB137" i="17" s="1"/>
  <c r="AC137" i="17" s="1"/>
  <c r="AD137" i="17" s="1"/>
  <c r="AE137" i="17" s="1"/>
  <c r="AF137" i="17" s="1"/>
  <c r="AG137" i="17" s="1"/>
  <c r="AH137" i="17" s="1"/>
  <c r="AI137" i="17" s="1"/>
  <c r="AJ137" i="17" s="1"/>
  <c r="AK137" i="17" s="1"/>
  <c r="AL137" i="17" s="1"/>
  <c r="D31" i="13"/>
  <c r="D32" i="13" s="1"/>
  <c r="D33" i="13" s="1"/>
  <c r="D34" i="13" s="1"/>
  <c r="E45" i="13"/>
  <c r="F45" i="13" s="1"/>
  <c r="G45" i="13" s="1"/>
  <c r="H45" i="13" s="1"/>
  <c r="I45" i="13" s="1"/>
  <c r="J45" i="13" s="1"/>
  <c r="K45" i="13" s="1"/>
  <c r="L45" i="13" s="1"/>
  <c r="M45" i="13" s="1"/>
  <c r="N45" i="13" s="1"/>
  <c r="O45" i="13" s="1"/>
  <c r="P45" i="13" s="1"/>
  <c r="Q45" i="13" s="1"/>
  <c r="R45" i="13" s="1"/>
  <c r="S45" i="13" s="1"/>
  <c r="T45" i="13" s="1"/>
  <c r="U45" i="13" s="1"/>
  <c r="V45" i="13" s="1"/>
  <c r="W45" i="13" s="1"/>
  <c r="X45" i="13" s="1"/>
  <c r="Y45" i="13" s="1"/>
  <c r="Z45" i="13" s="1"/>
  <c r="AA45" i="13" s="1"/>
  <c r="AB45" i="13" s="1"/>
  <c r="AC45" i="13" s="1"/>
  <c r="AD45" i="13" s="1"/>
  <c r="AE45" i="13" s="1"/>
  <c r="AF45" i="13" s="1"/>
  <c r="AG45" i="13" s="1"/>
  <c r="AH45" i="13" s="1"/>
  <c r="AI45" i="13" s="1"/>
  <c r="AJ45" i="13" s="1"/>
  <c r="AK45" i="13" s="1"/>
  <c r="AL45" i="13" s="1"/>
  <c r="AM45" i="13" s="1"/>
  <c r="D11" i="13"/>
  <c r="D12" i="13" s="1"/>
  <c r="D13" i="13" s="1"/>
  <c r="D14" i="13" s="1"/>
  <c r="I75" i="11" a="1"/>
  <c r="I75" i="11" s="1"/>
  <c r="I89" i="11" a="1"/>
  <c r="I89" i="11" s="1"/>
  <c r="I50" i="11" a="1"/>
  <c r="I50" i="11" s="1"/>
  <c r="E76" i="11" a="1"/>
  <c r="E76" i="11" s="1"/>
  <c r="F75" i="11" a="1"/>
  <c r="F75" i="11" s="1"/>
  <c r="I36" i="11" a="1"/>
  <c r="I36" i="11" s="1"/>
  <c r="E62" i="11" a="1"/>
  <c r="E62" i="11" s="1"/>
  <c r="E37" i="11" a="1"/>
  <c r="E37" i="11" s="1"/>
  <c r="D101" i="11" a="1"/>
  <c r="D101" i="11" s="1"/>
  <c r="D49" i="11" a="1"/>
  <c r="D49" i="11" s="1"/>
  <c r="F37" i="11" a="1"/>
  <c r="F37" i="11" s="1"/>
  <c r="G62" i="11" a="1"/>
  <c r="G62" i="11" s="1"/>
  <c r="H76" i="11" a="1"/>
  <c r="H76" i="11" s="1"/>
  <c r="I102" i="11" a="1"/>
  <c r="I102" i="11" s="1"/>
  <c r="D50" i="11" a="1"/>
  <c r="D50" i="11" s="1"/>
  <c r="I76" i="11" a="1"/>
  <c r="I76" i="11" s="1"/>
  <c r="H89" i="11" a="1"/>
  <c r="H89" i="11" s="1"/>
  <c r="H37" i="11" a="1"/>
  <c r="H37" i="11" s="1"/>
  <c r="I62" i="11" a="1"/>
  <c r="I62" i="11" s="1"/>
  <c r="E88" i="11" a="1"/>
  <c r="E88" i="11" s="1"/>
  <c r="G102" i="11" a="1"/>
  <c r="G102" i="11" s="1"/>
  <c r="D37" i="11" a="1"/>
  <c r="D37" i="11" s="1"/>
  <c r="I37" i="11" a="1"/>
  <c r="I37" i="11" s="1"/>
  <c r="E63" i="11" a="1"/>
  <c r="E63" i="11" s="1"/>
  <c r="F88" i="11" a="1"/>
  <c r="F88" i="11" s="1"/>
  <c r="H75" i="11" a="1"/>
  <c r="H75" i="11" s="1"/>
  <c r="F102" i="11" a="1"/>
  <c r="F102" i="11" s="1"/>
  <c r="F63" i="11" a="1"/>
  <c r="F63" i="11" s="1"/>
  <c r="G88" i="11" a="1"/>
  <c r="G88" i="11" s="1"/>
  <c r="G63" i="11" a="1"/>
  <c r="G63" i="11" s="1"/>
  <c r="H88" i="11" a="1"/>
  <c r="H88" i="11" s="1"/>
  <c r="G75" i="11" a="1"/>
  <c r="G75" i="11" s="1"/>
  <c r="I101" i="11" a="1"/>
  <c r="I101" i="11" s="1"/>
  <c r="G49" i="11" a="1"/>
  <c r="G49" i="11" s="1"/>
  <c r="H63" i="11" a="1"/>
  <c r="H63" i="11" s="1"/>
  <c r="I88" i="11" a="1"/>
  <c r="I88" i="11" s="1"/>
  <c r="G89" i="11" a="1"/>
  <c r="G89" i="11" s="1"/>
  <c r="H101" i="11" a="1"/>
  <c r="H101" i="11" s="1"/>
  <c r="H49" i="11" a="1"/>
  <c r="H49" i="11" s="1"/>
  <c r="I63" i="11" a="1"/>
  <c r="I63" i="11" s="1"/>
  <c r="G101" i="11" a="1"/>
  <c r="G101" i="11" s="1"/>
  <c r="I49" i="11" a="1"/>
  <c r="I49" i="11" s="1"/>
  <c r="F17" i="20"/>
  <c r="F19" i="20" s="1"/>
  <c r="E72" i="11"/>
  <c r="I59" i="11"/>
  <c r="V72" i="11"/>
  <c r="D33" i="11"/>
  <c r="Y85" i="11"/>
  <c r="I46" i="11"/>
  <c r="H33" i="11"/>
  <c r="N46" i="11"/>
  <c r="N59" i="11"/>
  <c r="I72" i="11"/>
  <c r="Z72" i="11"/>
  <c r="I33" i="11"/>
  <c r="AA59" i="11"/>
  <c r="J33" i="11"/>
  <c r="P46" i="11"/>
  <c r="P59" i="11"/>
  <c r="K72" i="11"/>
  <c r="M72" i="11"/>
  <c r="E98" i="11"/>
  <c r="AD72" i="11"/>
  <c r="Q59" i="11"/>
  <c r="S59" i="11"/>
  <c r="N72" i="11"/>
  <c r="F85" i="11"/>
  <c r="R98" i="11"/>
  <c r="AC72" i="11"/>
  <c r="AF72" i="11"/>
  <c r="T59" i="11"/>
  <c r="O72" i="11"/>
  <c r="G85" i="11"/>
  <c r="S98" i="11"/>
  <c r="D98" i="11"/>
  <c r="R59" i="11"/>
  <c r="D46" i="11"/>
  <c r="D59" i="11"/>
  <c r="U59" i="11"/>
  <c r="P72" i="11"/>
  <c r="H85" i="11"/>
  <c r="T98" i="11"/>
  <c r="AH85" i="11"/>
  <c r="Q72" i="11"/>
  <c r="I85" i="11"/>
  <c r="U98" i="11"/>
  <c r="AF85" i="11"/>
  <c r="F46" i="11"/>
  <c r="F59" i="11"/>
  <c r="R72" i="11"/>
  <c r="J85" i="11"/>
  <c r="V98" i="11"/>
  <c r="O46" i="11"/>
  <c r="J72" i="11"/>
  <c r="L72" i="11"/>
  <c r="E46" i="11"/>
  <c r="F20" i="11"/>
  <c r="G46" i="11"/>
  <c r="G59" i="11"/>
  <c r="S72" i="11"/>
  <c r="W85" i="11"/>
  <c r="AI98" i="11"/>
  <c r="O59" i="11"/>
  <c r="K33" i="11"/>
  <c r="E59" i="11"/>
  <c r="H46" i="11"/>
  <c r="H59" i="11"/>
  <c r="U72" i="11"/>
  <c r="X85" i="11"/>
  <c r="AJ98" i="11"/>
  <c r="K46" i="11"/>
  <c r="Z85" i="11"/>
  <c r="F72" i="11"/>
  <c r="D20" i="11"/>
  <c r="F33" i="11"/>
  <c r="L46" i="11"/>
  <c r="L59" i="11"/>
  <c r="G72" i="11"/>
  <c r="X72" i="11"/>
  <c r="AA85" i="11"/>
  <c r="E33" i="11"/>
  <c r="J59" i="11"/>
  <c r="W72" i="11"/>
  <c r="E20" i="11"/>
  <c r="G33" i="11"/>
  <c r="M46" i="11"/>
  <c r="M59" i="11"/>
  <c r="H72" i="11"/>
  <c r="Y72" i="11"/>
  <c r="AI85" i="11"/>
  <c r="AE72" i="11"/>
  <c r="AG85" i="11"/>
  <c r="K85" i="11"/>
  <c r="AB85" i="11"/>
  <c r="F98" i="11"/>
  <c r="W98" i="11"/>
  <c r="Z59" i="11"/>
  <c r="AB72" i="11"/>
  <c r="L85" i="11"/>
  <c r="AC85" i="11"/>
  <c r="G98" i="11"/>
  <c r="X98" i="11"/>
  <c r="L20" i="11"/>
  <c r="Y59" i="11"/>
  <c r="AA72" i="11"/>
  <c r="M85" i="11"/>
  <c r="AD85" i="11"/>
  <c r="H98" i="11"/>
  <c r="Z98" i="11"/>
  <c r="V46" i="11"/>
  <c r="X59" i="11"/>
  <c r="N85" i="11"/>
  <c r="AE85" i="11"/>
  <c r="J98" i="11"/>
  <c r="AA98" i="11"/>
  <c r="U46" i="11"/>
  <c r="W59" i="11"/>
  <c r="O85" i="11"/>
  <c r="K98" i="11"/>
  <c r="AB98" i="11"/>
  <c r="AP98" i="11"/>
  <c r="Q33" i="11"/>
  <c r="T46" i="11"/>
  <c r="V59" i="11"/>
  <c r="P85" i="11"/>
  <c r="L98" i="11"/>
  <c r="AC98" i="11"/>
  <c r="AO98" i="11"/>
  <c r="P33" i="11"/>
  <c r="S46" i="11"/>
  <c r="Q85" i="11"/>
  <c r="M98" i="11"/>
  <c r="AD98" i="11"/>
  <c r="AN98" i="11"/>
  <c r="K20" i="11"/>
  <c r="O33" i="11"/>
  <c r="R46" i="11"/>
  <c r="R85" i="11"/>
  <c r="N98" i="11"/>
  <c r="AE98" i="11"/>
  <c r="AM98" i="11"/>
  <c r="J20" i="11"/>
  <c r="N33" i="11"/>
  <c r="Q46" i="11"/>
  <c r="T85" i="11"/>
  <c r="O98" i="11"/>
  <c r="AF98" i="11"/>
  <c r="AL98" i="11"/>
  <c r="I20" i="11"/>
  <c r="M33" i="11"/>
  <c r="D85" i="11"/>
  <c r="U85" i="11"/>
  <c r="P98" i="11"/>
  <c r="AG98" i="11"/>
  <c r="AK98" i="11"/>
  <c r="H20" i="11"/>
  <c r="L33" i="11"/>
  <c r="AK85" i="11"/>
  <c r="E85" i="11"/>
  <c r="V85" i="11"/>
  <c r="Q98" i="11"/>
  <c r="AH98" i="11"/>
  <c r="G20" i="11"/>
  <c r="AJ85" i="11"/>
  <c r="E40" i="13"/>
  <c r="E20" i="13"/>
  <c r="F20" i="13" s="1"/>
  <c r="AC66" i="11"/>
  <c r="X53" i="11"/>
  <c r="S40" i="11"/>
  <c r="O27" i="11"/>
  <c r="D46" i="13"/>
  <c r="D47" i="13" s="1"/>
  <c r="D48" i="13" s="1"/>
  <c r="E15" i="13"/>
  <c r="F15" i="13" s="1"/>
  <c r="J46" i="11"/>
  <c r="K59" i="11"/>
  <c r="D72" i="11"/>
  <c r="T72" i="11"/>
  <c r="S85" i="11"/>
  <c r="I98" i="11"/>
  <c r="E10" i="13"/>
  <c r="F10" i="13" s="1"/>
  <c r="D94" i="11" s="1" a="1"/>
  <c r="D94" i="11" s="1"/>
  <c r="E25" i="13"/>
  <c r="F25" i="13" s="1"/>
  <c r="E30" i="13"/>
  <c r="E35" i="13"/>
  <c r="F35" i="13" s="1"/>
  <c r="D93" i="17"/>
  <c r="J37" i="11" s="1" a="1"/>
  <c r="J37" i="11" s="1"/>
  <c r="D125" i="17"/>
  <c r="E125" i="17" s="1"/>
  <c r="F125" i="17" s="1"/>
  <c r="G125" i="17" s="1"/>
  <c r="H125" i="17" s="1"/>
  <c r="I125" i="17" s="1"/>
  <c r="J125" i="17" s="1"/>
  <c r="K125" i="17" s="1"/>
  <c r="L125" i="17" s="1"/>
  <c r="M125" i="17" s="1"/>
  <c r="N125" i="17" s="1"/>
  <c r="O125" i="17" s="1"/>
  <c r="P125" i="17" s="1"/>
  <c r="Q125" i="17" s="1"/>
  <c r="R125" i="17" s="1"/>
  <c r="S125" i="17" s="1"/>
  <c r="T125" i="17" s="1"/>
  <c r="U125" i="17" s="1"/>
  <c r="V125" i="17" s="1"/>
  <c r="W125" i="17" s="1"/>
  <c r="X125" i="17" s="1"/>
  <c r="Y125" i="17" s="1"/>
  <c r="Z125" i="17" s="1"/>
  <c r="AA125" i="17" s="1"/>
  <c r="AB125" i="17" s="1"/>
  <c r="AC125" i="17" s="1"/>
  <c r="AD125" i="17" s="1"/>
  <c r="AE125" i="17" s="1"/>
  <c r="AF125" i="17" s="1"/>
  <c r="AG125" i="17" s="1"/>
  <c r="AH125" i="17" s="1"/>
  <c r="AI125" i="17" s="1"/>
  <c r="AJ125" i="17" s="1"/>
  <c r="AK125" i="17" s="1"/>
  <c r="AL125" i="17" s="1"/>
  <c r="D36" i="17"/>
  <c r="E36" i="17" s="1"/>
  <c r="F36" i="17" s="1"/>
  <c r="G36" i="17" s="1"/>
  <c r="H36" i="17" s="1"/>
  <c r="N75" i="11" s="1" a="1"/>
  <c r="N75" i="11" s="1"/>
  <c r="D121" i="17"/>
  <c r="E121" i="17" s="1"/>
  <c r="F121" i="17" s="1"/>
  <c r="G121" i="17" s="1"/>
  <c r="H121" i="17" s="1"/>
  <c r="I121" i="17" s="1"/>
  <c r="J121" i="17" s="1"/>
  <c r="K121" i="17" s="1"/>
  <c r="L121" i="17" s="1"/>
  <c r="M121" i="17" s="1"/>
  <c r="N121" i="17" s="1"/>
  <c r="O121" i="17" s="1"/>
  <c r="P121" i="17" s="1"/>
  <c r="Q121" i="17" s="1"/>
  <c r="R121" i="17" s="1"/>
  <c r="S121" i="17" s="1"/>
  <c r="T121" i="17" s="1"/>
  <c r="U121" i="17" s="1"/>
  <c r="V121" i="17" s="1"/>
  <c r="W121" i="17" s="1"/>
  <c r="X121" i="17" s="1"/>
  <c r="Y121" i="17" s="1"/>
  <c r="Z121" i="17" s="1"/>
  <c r="AA121" i="17" s="1"/>
  <c r="AB121" i="17" s="1"/>
  <c r="AC121" i="17" s="1"/>
  <c r="AD121" i="17" s="1"/>
  <c r="AE121" i="17" s="1"/>
  <c r="AF121" i="17" s="1"/>
  <c r="AG121" i="17" s="1"/>
  <c r="AH121" i="17" s="1"/>
  <c r="AI121" i="17" s="1"/>
  <c r="AJ121" i="17" s="1"/>
  <c r="AK121" i="17" s="1"/>
  <c r="AL121" i="17" s="1"/>
  <c r="D136" i="17"/>
  <c r="E136" i="17" s="1"/>
  <c r="F136" i="17" s="1"/>
  <c r="G136" i="17" s="1"/>
  <c r="H136" i="17" s="1"/>
  <c r="I136" i="17" s="1"/>
  <c r="J136" i="17" s="1"/>
  <c r="K136" i="17" s="1"/>
  <c r="L136" i="17" s="1"/>
  <c r="M136" i="17" s="1"/>
  <c r="N136" i="17" s="1"/>
  <c r="O136" i="17" s="1"/>
  <c r="P136" i="17" s="1"/>
  <c r="Q136" i="17" s="1"/>
  <c r="R136" i="17" s="1"/>
  <c r="S136" i="17" s="1"/>
  <c r="T136" i="17" s="1"/>
  <c r="U136" i="17" s="1"/>
  <c r="V136" i="17" s="1"/>
  <c r="W136" i="17" s="1"/>
  <c r="X136" i="17" s="1"/>
  <c r="Y136" i="17" s="1"/>
  <c r="Z136" i="17" s="1"/>
  <c r="AA136" i="17" s="1"/>
  <c r="AB136" i="17" s="1"/>
  <c r="AC136" i="17" s="1"/>
  <c r="AD136" i="17" s="1"/>
  <c r="AE136" i="17" s="1"/>
  <c r="AF136" i="17" s="1"/>
  <c r="AG136" i="17" s="1"/>
  <c r="AH136" i="17" s="1"/>
  <c r="AI136" i="17" s="1"/>
  <c r="AJ136" i="17" s="1"/>
  <c r="AK136" i="17" s="1"/>
  <c r="AL136" i="17" s="1"/>
  <c r="D60" i="17"/>
  <c r="E60" i="17" s="1"/>
  <c r="F60" i="17" s="1"/>
  <c r="G60" i="17" s="1"/>
  <c r="H60" i="17" s="1"/>
  <c r="I60" i="17" s="1"/>
  <c r="J60" i="17" s="1"/>
  <c r="K60" i="17" s="1"/>
  <c r="L60" i="17" s="1"/>
  <c r="M60" i="17" s="1"/>
  <c r="N60" i="17" s="1"/>
  <c r="O60" i="17" s="1"/>
  <c r="P60" i="17" s="1"/>
  <c r="Q60" i="17" s="1"/>
  <c r="R60" i="17" s="1"/>
  <c r="S60" i="17" s="1"/>
  <c r="T60" i="17" s="1"/>
  <c r="U60" i="17" s="1"/>
  <c r="V60" i="17" s="1"/>
  <c r="W60" i="17" s="1"/>
  <c r="X60" i="17" s="1"/>
  <c r="Y60" i="17" s="1"/>
  <c r="Z60" i="17" s="1"/>
  <c r="AA60" i="17" s="1"/>
  <c r="AB60" i="17" s="1"/>
  <c r="AC60" i="17" s="1"/>
  <c r="AD60" i="17" s="1"/>
  <c r="AE60" i="17" s="1"/>
  <c r="AF60" i="17" s="1"/>
  <c r="AG60" i="17" s="1"/>
  <c r="AH60" i="17" s="1"/>
  <c r="AI60" i="17" s="1"/>
  <c r="AJ60" i="17" s="1"/>
  <c r="AK60" i="17" s="1"/>
  <c r="AL60" i="17" s="1"/>
  <c r="D27" i="17"/>
  <c r="J88" i="11" s="1" a="1"/>
  <c r="J88" i="11" s="1"/>
  <c r="D120" i="17"/>
  <c r="E120" i="17" s="1"/>
  <c r="F120" i="17" s="1"/>
  <c r="G120" i="17" s="1"/>
  <c r="H120" i="17" s="1"/>
  <c r="I120" i="17" s="1"/>
  <c r="J120" i="17" s="1"/>
  <c r="K120" i="17" s="1"/>
  <c r="L120" i="17" s="1"/>
  <c r="M120" i="17" s="1"/>
  <c r="N120" i="17" s="1"/>
  <c r="O120" i="17" s="1"/>
  <c r="P120" i="17" s="1"/>
  <c r="Q120" i="17" s="1"/>
  <c r="R120" i="17" s="1"/>
  <c r="S120" i="17" s="1"/>
  <c r="T120" i="17" s="1"/>
  <c r="U120" i="17" s="1"/>
  <c r="V120" i="17" s="1"/>
  <c r="W120" i="17" s="1"/>
  <c r="X120" i="17" s="1"/>
  <c r="Y120" i="17" s="1"/>
  <c r="Z120" i="17" s="1"/>
  <c r="AA120" i="17" s="1"/>
  <c r="AB120" i="17" s="1"/>
  <c r="AC120" i="17" s="1"/>
  <c r="AD120" i="17" s="1"/>
  <c r="AE120" i="17" s="1"/>
  <c r="AF120" i="17" s="1"/>
  <c r="AG120" i="17" s="1"/>
  <c r="AH120" i="17" s="1"/>
  <c r="AI120" i="17" s="1"/>
  <c r="AJ120" i="17" s="1"/>
  <c r="AK120" i="17" s="1"/>
  <c r="AL120" i="17" s="1"/>
  <c r="D75" i="17"/>
  <c r="E75" i="17" s="1"/>
  <c r="F75" i="17" s="1"/>
  <c r="L89" i="11" s="1" a="1"/>
  <c r="L89" i="11" s="1"/>
  <c r="D77" i="17"/>
  <c r="E77" i="17" s="1"/>
  <c r="F77" i="17" s="1"/>
  <c r="G77" i="17" s="1"/>
  <c r="H77" i="17" s="1"/>
  <c r="N89" i="11" s="1" a="1"/>
  <c r="N89" i="11" s="1"/>
  <c r="D131" i="17"/>
  <c r="E131" i="17" s="1"/>
  <c r="F131" i="17" s="1"/>
  <c r="G131" i="17" s="1"/>
  <c r="H131" i="17" s="1"/>
  <c r="I131" i="17" s="1"/>
  <c r="J131" i="17" s="1"/>
  <c r="K131" i="17" s="1"/>
  <c r="L131" i="17" s="1"/>
  <c r="M131" i="17" s="1"/>
  <c r="N131" i="17" s="1"/>
  <c r="O131" i="17" s="1"/>
  <c r="P131" i="17" s="1"/>
  <c r="Q131" i="17" s="1"/>
  <c r="R131" i="17" s="1"/>
  <c r="S131" i="17" s="1"/>
  <c r="T131" i="17" s="1"/>
  <c r="U131" i="17" s="1"/>
  <c r="V131" i="17" s="1"/>
  <c r="W131" i="17" s="1"/>
  <c r="X131" i="17" s="1"/>
  <c r="Y131" i="17" s="1"/>
  <c r="Z131" i="17" s="1"/>
  <c r="AA131" i="17" s="1"/>
  <c r="AB131" i="17" s="1"/>
  <c r="AC131" i="17" s="1"/>
  <c r="AD131" i="17" s="1"/>
  <c r="AE131" i="17" s="1"/>
  <c r="AF131" i="17" s="1"/>
  <c r="AG131" i="17" s="1"/>
  <c r="AH131" i="17" s="1"/>
  <c r="AI131" i="17" s="1"/>
  <c r="AJ131" i="17" s="1"/>
  <c r="AK131" i="17" s="1"/>
  <c r="AL131" i="17" s="1"/>
  <c r="D43" i="17"/>
  <c r="E43" i="17" s="1"/>
  <c r="K49" i="11" s="1" a="1"/>
  <c r="K49" i="11" s="1"/>
  <c r="D41" i="17"/>
  <c r="E41" i="17" s="1"/>
  <c r="F41" i="17" s="1"/>
  <c r="G41" i="17" s="1"/>
  <c r="H41" i="17" s="1"/>
  <c r="N62" i="11" s="1" a="1"/>
  <c r="N62" i="11" s="1"/>
  <c r="D25" i="17"/>
  <c r="E25" i="17" s="1"/>
  <c r="F25" i="17" s="1"/>
  <c r="G25" i="17" s="1"/>
  <c r="D107" i="17"/>
  <c r="E107" i="17" s="1"/>
  <c r="F107" i="17" s="1"/>
  <c r="G107" i="17" s="1"/>
  <c r="H107" i="17" s="1"/>
  <c r="I107" i="17" s="1"/>
  <c r="J107" i="17" s="1"/>
  <c r="K107" i="17" s="1"/>
  <c r="L107" i="17" s="1"/>
  <c r="M107" i="17" s="1"/>
  <c r="N107" i="17" s="1"/>
  <c r="O107" i="17" s="1"/>
  <c r="P107" i="17" s="1"/>
  <c r="Q107" i="17" s="1"/>
  <c r="R107" i="17" s="1"/>
  <c r="S107" i="17" s="1"/>
  <c r="T107" i="17" s="1"/>
  <c r="U107" i="17" s="1"/>
  <c r="V107" i="17" s="1"/>
  <c r="W107" i="17" s="1"/>
  <c r="X107" i="17" s="1"/>
  <c r="Y107" i="17" s="1"/>
  <c r="Z107" i="17" s="1"/>
  <c r="AA107" i="17" s="1"/>
  <c r="AB107" i="17" s="1"/>
  <c r="AC107" i="17" s="1"/>
  <c r="AD107" i="17" s="1"/>
  <c r="AE107" i="17" s="1"/>
  <c r="AF107" i="17" s="1"/>
  <c r="AG107" i="17" s="1"/>
  <c r="AH107" i="17" s="1"/>
  <c r="AI107" i="17" s="1"/>
  <c r="AJ107" i="17" s="1"/>
  <c r="AK107" i="17" s="1"/>
  <c r="AL107" i="17" s="1"/>
  <c r="D95" i="17"/>
  <c r="E95" i="17" s="1"/>
  <c r="F95" i="17" s="1"/>
  <c r="L37" i="11" s="1" a="1"/>
  <c r="L37" i="11" s="1"/>
  <c r="D79" i="17"/>
  <c r="E79" i="17" s="1"/>
  <c r="K76" i="11" s="1" a="1"/>
  <c r="K76" i="11" s="1"/>
  <c r="G17" i="20"/>
  <c r="G19" i="20" s="1"/>
  <c r="J17" i="20"/>
  <c r="J19" i="20" s="1"/>
  <c r="H17" i="20"/>
  <c r="H19" i="20" s="1"/>
  <c r="I17" i="20"/>
  <c r="I19" i="20" s="1"/>
  <c r="K17" i="20"/>
  <c r="K19" i="20" s="1"/>
  <c r="D58" i="17"/>
  <c r="E58" i="17" s="1"/>
  <c r="F58" i="17" s="1"/>
  <c r="G58" i="17" s="1"/>
  <c r="H58" i="17" s="1"/>
  <c r="I58" i="17" s="1"/>
  <c r="J58" i="17" s="1"/>
  <c r="K58" i="17" s="1"/>
  <c r="L58" i="17" s="1"/>
  <c r="M58" i="17" s="1"/>
  <c r="N58" i="17" s="1"/>
  <c r="O58" i="17" s="1"/>
  <c r="P58" i="17" s="1"/>
  <c r="Q58" i="17" s="1"/>
  <c r="R58" i="17" s="1"/>
  <c r="S58" i="17" s="1"/>
  <c r="T58" i="17" s="1"/>
  <c r="U58" i="17" s="1"/>
  <c r="V58" i="17" s="1"/>
  <c r="W58" i="17" s="1"/>
  <c r="X58" i="17" s="1"/>
  <c r="Y58" i="17" s="1"/>
  <c r="Z58" i="17" s="1"/>
  <c r="AA58" i="17" s="1"/>
  <c r="AB58" i="17" s="1"/>
  <c r="AC58" i="17" s="1"/>
  <c r="AD58" i="17" s="1"/>
  <c r="AE58" i="17" s="1"/>
  <c r="AF58" i="17" s="1"/>
  <c r="AG58" i="17" s="1"/>
  <c r="AH58" i="17" s="1"/>
  <c r="AI58" i="17" s="1"/>
  <c r="AJ58" i="17" s="1"/>
  <c r="AK58" i="17" s="1"/>
  <c r="AL58" i="17" s="1"/>
  <c r="D132" i="17"/>
  <c r="E132" i="17" s="1"/>
  <c r="F132" i="17" s="1"/>
  <c r="G132" i="17" s="1"/>
  <c r="H132" i="17" s="1"/>
  <c r="I132" i="17" s="1"/>
  <c r="J132" i="17" s="1"/>
  <c r="K132" i="17" s="1"/>
  <c r="L132" i="17" s="1"/>
  <c r="M132" i="17" s="1"/>
  <c r="N132" i="17" s="1"/>
  <c r="O132" i="17" s="1"/>
  <c r="P132" i="17" s="1"/>
  <c r="Q132" i="17" s="1"/>
  <c r="R132" i="17" s="1"/>
  <c r="S132" i="17" s="1"/>
  <c r="T132" i="17" s="1"/>
  <c r="U132" i="17" s="1"/>
  <c r="V132" i="17" s="1"/>
  <c r="W132" i="17" s="1"/>
  <c r="X132" i="17" s="1"/>
  <c r="Y132" i="17" s="1"/>
  <c r="Z132" i="17" s="1"/>
  <c r="AA132" i="17" s="1"/>
  <c r="AB132" i="17" s="1"/>
  <c r="AC132" i="17" s="1"/>
  <c r="AD132" i="17" s="1"/>
  <c r="AE132" i="17" s="1"/>
  <c r="AF132" i="17" s="1"/>
  <c r="AG132" i="17" s="1"/>
  <c r="AH132" i="17" s="1"/>
  <c r="AI132" i="17" s="1"/>
  <c r="AJ132" i="17" s="1"/>
  <c r="AK132" i="17" s="1"/>
  <c r="AL132" i="17" s="1"/>
  <c r="D84" i="17"/>
  <c r="E84" i="17" s="1"/>
  <c r="K63" i="11" s="1" a="1"/>
  <c r="K63" i="11" s="1"/>
  <c r="D53" i="17"/>
  <c r="E53" i="17" s="1"/>
  <c r="D63" i="17"/>
  <c r="E63" i="17" s="1"/>
  <c r="F63" i="17" s="1"/>
  <c r="G63" i="17" s="1"/>
  <c r="H63" i="17" s="1"/>
  <c r="I63" i="17" s="1"/>
  <c r="J63" i="17" s="1"/>
  <c r="K63" i="17" s="1"/>
  <c r="L63" i="17" s="1"/>
  <c r="M63" i="17" s="1"/>
  <c r="N63" i="17" s="1"/>
  <c r="O63" i="17" s="1"/>
  <c r="P63" i="17" s="1"/>
  <c r="Q63" i="17" s="1"/>
  <c r="R63" i="17" s="1"/>
  <c r="S63" i="17" s="1"/>
  <c r="T63" i="17" s="1"/>
  <c r="U63" i="17" s="1"/>
  <c r="V63" i="17" s="1"/>
  <c r="W63" i="17" s="1"/>
  <c r="X63" i="17" s="1"/>
  <c r="Y63" i="17" s="1"/>
  <c r="Z63" i="17" s="1"/>
  <c r="AA63" i="17" s="1"/>
  <c r="AB63" i="17" s="1"/>
  <c r="AC63" i="17" s="1"/>
  <c r="AD63" i="17" s="1"/>
  <c r="AE63" i="17" s="1"/>
  <c r="AF63" i="17" s="1"/>
  <c r="AG63" i="17" s="1"/>
  <c r="AH63" i="17" s="1"/>
  <c r="AI63" i="17" s="1"/>
  <c r="AJ63" i="17" s="1"/>
  <c r="AK63" i="17" s="1"/>
  <c r="AL63" i="17" s="1"/>
  <c r="D88" i="17"/>
  <c r="J50" i="11" s="1" a="1"/>
  <c r="J50" i="11" s="1"/>
  <c r="D105" i="17"/>
  <c r="E105" i="17" s="1"/>
  <c r="F105" i="17" s="1"/>
  <c r="G105" i="17" s="1"/>
  <c r="H105" i="17" s="1"/>
  <c r="I105" i="17" s="1"/>
  <c r="J105" i="17" s="1"/>
  <c r="K105" i="17" s="1"/>
  <c r="L105" i="17" s="1"/>
  <c r="M105" i="17" s="1"/>
  <c r="N105" i="17" s="1"/>
  <c r="O105" i="17" s="1"/>
  <c r="P105" i="17" s="1"/>
  <c r="Q105" i="17" s="1"/>
  <c r="R105" i="17" s="1"/>
  <c r="S105" i="17" s="1"/>
  <c r="T105" i="17" s="1"/>
  <c r="U105" i="17" s="1"/>
  <c r="V105" i="17" s="1"/>
  <c r="W105" i="17" s="1"/>
  <c r="X105" i="17" s="1"/>
  <c r="Y105" i="17" s="1"/>
  <c r="Z105" i="17" s="1"/>
  <c r="AA105" i="17" s="1"/>
  <c r="AB105" i="17" s="1"/>
  <c r="AC105" i="17" s="1"/>
  <c r="AD105" i="17" s="1"/>
  <c r="AE105" i="17" s="1"/>
  <c r="AF105" i="17" s="1"/>
  <c r="AG105" i="17" s="1"/>
  <c r="AH105" i="17" s="1"/>
  <c r="AI105" i="17" s="1"/>
  <c r="AJ105" i="17" s="1"/>
  <c r="AK105" i="17" s="1"/>
  <c r="AL105" i="17" s="1"/>
  <c r="D138" i="17"/>
  <c r="E138" i="17" s="1"/>
  <c r="F138" i="17" s="1"/>
  <c r="G138" i="17" s="1"/>
  <c r="H138" i="17" s="1"/>
  <c r="I138" i="17" s="1"/>
  <c r="J138" i="17" s="1"/>
  <c r="K138" i="17" s="1"/>
  <c r="L138" i="17" s="1"/>
  <c r="M138" i="17" s="1"/>
  <c r="N138" i="17" s="1"/>
  <c r="O138" i="17" s="1"/>
  <c r="P138" i="17" s="1"/>
  <c r="Q138" i="17" s="1"/>
  <c r="R138" i="17" s="1"/>
  <c r="S138" i="17" s="1"/>
  <c r="T138" i="17" s="1"/>
  <c r="U138" i="17" s="1"/>
  <c r="V138" i="17" s="1"/>
  <c r="W138" i="17" s="1"/>
  <c r="X138" i="17" s="1"/>
  <c r="Y138" i="17" s="1"/>
  <c r="Z138" i="17" s="1"/>
  <c r="AA138" i="17" s="1"/>
  <c r="AB138" i="17" s="1"/>
  <c r="AC138" i="17" s="1"/>
  <c r="AD138" i="17" s="1"/>
  <c r="AE138" i="17" s="1"/>
  <c r="AF138" i="17" s="1"/>
  <c r="AG138" i="17" s="1"/>
  <c r="AH138" i="17" s="1"/>
  <c r="AI138" i="17" s="1"/>
  <c r="AJ138" i="17" s="1"/>
  <c r="AK138" i="17" s="1"/>
  <c r="AL138" i="17" s="1"/>
  <c r="D133" i="17"/>
  <c r="E133" i="17" s="1"/>
  <c r="F133" i="17" s="1"/>
  <c r="G133" i="17" s="1"/>
  <c r="H133" i="17" s="1"/>
  <c r="I133" i="17" s="1"/>
  <c r="J133" i="17" s="1"/>
  <c r="K133" i="17" s="1"/>
  <c r="L133" i="17" s="1"/>
  <c r="M133" i="17" s="1"/>
  <c r="N133" i="17" s="1"/>
  <c r="O133" i="17" s="1"/>
  <c r="P133" i="17" s="1"/>
  <c r="Q133" i="17" s="1"/>
  <c r="R133" i="17" s="1"/>
  <c r="S133" i="17" s="1"/>
  <c r="T133" i="17" s="1"/>
  <c r="U133" i="17" s="1"/>
  <c r="V133" i="17" s="1"/>
  <c r="W133" i="17" s="1"/>
  <c r="X133" i="17" s="1"/>
  <c r="Y133" i="17" s="1"/>
  <c r="Z133" i="17" s="1"/>
  <c r="AA133" i="17" s="1"/>
  <c r="AB133" i="17" s="1"/>
  <c r="AC133" i="17" s="1"/>
  <c r="AD133" i="17" s="1"/>
  <c r="AE133" i="17" s="1"/>
  <c r="AF133" i="17" s="1"/>
  <c r="AG133" i="17" s="1"/>
  <c r="AH133" i="17" s="1"/>
  <c r="AI133" i="17" s="1"/>
  <c r="AJ133" i="17" s="1"/>
  <c r="AK133" i="17" s="1"/>
  <c r="AL133" i="17" s="1"/>
  <c r="D64" i="17"/>
  <c r="E64" i="17" s="1"/>
  <c r="F64" i="17" s="1"/>
  <c r="G64" i="17" s="1"/>
  <c r="H64" i="17" s="1"/>
  <c r="I64" i="17" s="1"/>
  <c r="J64" i="17" s="1"/>
  <c r="K64" i="17" s="1"/>
  <c r="L64" i="17" s="1"/>
  <c r="M64" i="17" s="1"/>
  <c r="N64" i="17" s="1"/>
  <c r="O64" i="17" s="1"/>
  <c r="P64" i="17" s="1"/>
  <c r="Q64" i="17" s="1"/>
  <c r="R64" i="17" s="1"/>
  <c r="S64" i="17" s="1"/>
  <c r="T64" i="17" s="1"/>
  <c r="U64" i="17" s="1"/>
  <c r="V64" i="17" s="1"/>
  <c r="W64" i="17" s="1"/>
  <c r="X64" i="17" s="1"/>
  <c r="Y64" i="17" s="1"/>
  <c r="Z64" i="17" s="1"/>
  <c r="AA64" i="17" s="1"/>
  <c r="AB64" i="17" s="1"/>
  <c r="AC64" i="17" s="1"/>
  <c r="AD64" i="17" s="1"/>
  <c r="AE64" i="17" s="1"/>
  <c r="AF64" i="17" s="1"/>
  <c r="AG64" i="17" s="1"/>
  <c r="AH64" i="17" s="1"/>
  <c r="AI64" i="17" s="1"/>
  <c r="AJ64" i="17" s="1"/>
  <c r="AK64" i="17" s="1"/>
  <c r="AL64" i="17" s="1"/>
  <c r="D89" i="17"/>
  <c r="E89" i="17" s="1"/>
  <c r="K50" i="11" s="1" a="1"/>
  <c r="K50" i="11" s="1"/>
  <c r="D111" i="17"/>
  <c r="E111" i="17" s="1"/>
  <c r="F111" i="17" s="1"/>
  <c r="G111" i="17" s="1"/>
  <c r="H111" i="17" s="1"/>
  <c r="I111" i="17" s="1"/>
  <c r="J111" i="17" s="1"/>
  <c r="K111" i="17" s="1"/>
  <c r="L111" i="17" s="1"/>
  <c r="M111" i="17" s="1"/>
  <c r="N111" i="17" s="1"/>
  <c r="O111" i="17" s="1"/>
  <c r="P111" i="17" s="1"/>
  <c r="Q111" i="17" s="1"/>
  <c r="R111" i="17" s="1"/>
  <c r="S111" i="17" s="1"/>
  <c r="T111" i="17" s="1"/>
  <c r="U111" i="17" s="1"/>
  <c r="V111" i="17" s="1"/>
  <c r="W111" i="17" s="1"/>
  <c r="X111" i="17" s="1"/>
  <c r="Y111" i="17" s="1"/>
  <c r="Z111" i="17" s="1"/>
  <c r="AA111" i="17" s="1"/>
  <c r="AB111" i="17" s="1"/>
  <c r="AC111" i="17" s="1"/>
  <c r="AD111" i="17" s="1"/>
  <c r="AE111" i="17" s="1"/>
  <c r="AF111" i="17" s="1"/>
  <c r="AG111" i="17" s="1"/>
  <c r="AH111" i="17" s="1"/>
  <c r="AI111" i="17" s="1"/>
  <c r="AJ111" i="17" s="1"/>
  <c r="AK111" i="17" s="1"/>
  <c r="AL111" i="17" s="1"/>
  <c r="D139" i="17"/>
  <c r="E139" i="17" s="1"/>
  <c r="F139" i="17" s="1"/>
  <c r="G139" i="17" s="1"/>
  <c r="H139" i="17" s="1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S139" i="17" s="1"/>
  <c r="T139" i="17" s="1"/>
  <c r="U139" i="17" s="1"/>
  <c r="V139" i="17" s="1"/>
  <c r="W139" i="17" s="1"/>
  <c r="X139" i="17" s="1"/>
  <c r="Y139" i="17" s="1"/>
  <c r="Z139" i="17" s="1"/>
  <c r="AA139" i="17" s="1"/>
  <c r="AB139" i="17" s="1"/>
  <c r="AC139" i="17" s="1"/>
  <c r="AD139" i="17" s="1"/>
  <c r="AE139" i="17" s="1"/>
  <c r="AF139" i="17" s="1"/>
  <c r="AG139" i="17" s="1"/>
  <c r="AH139" i="17" s="1"/>
  <c r="AI139" i="17" s="1"/>
  <c r="AJ139" i="17" s="1"/>
  <c r="AK139" i="17" s="1"/>
  <c r="AL139" i="17" s="1"/>
  <c r="D112" i="17"/>
  <c r="E112" i="17" s="1"/>
  <c r="F112" i="17" s="1"/>
  <c r="G112" i="17" s="1"/>
  <c r="H112" i="17" s="1"/>
  <c r="I112" i="17" s="1"/>
  <c r="J112" i="17" s="1"/>
  <c r="K112" i="17" s="1"/>
  <c r="L112" i="17" s="1"/>
  <c r="M112" i="17" s="1"/>
  <c r="N112" i="17" s="1"/>
  <c r="O112" i="17" s="1"/>
  <c r="P112" i="17" s="1"/>
  <c r="Q112" i="17" s="1"/>
  <c r="R112" i="17" s="1"/>
  <c r="S112" i="17" s="1"/>
  <c r="T112" i="17" s="1"/>
  <c r="U112" i="17" s="1"/>
  <c r="V112" i="17" s="1"/>
  <c r="W112" i="17" s="1"/>
  <c r="X112" i="17" s="1"/>
  <c r="Y112" i="17" s="1"/>
  <c r="Z112" i="17" s="1"/>
  <c r="AA112" i="17" s="1"/>
  <c r="AB112" i="17" s="1"/>
  <c r="AC112" i="17" s="1"/>
  <c r="AD112" i="17" s="1"/>
  <c r="AE112" i="17" s="1"/>
  <c r="AF112" i="17" s="1"/>
  <c r="AG112" i="17" s="1"/>
  <c r="AH112" i="17" s="1"/>
  <c r="AI112" i="17" s="1"/>
  <c r="AJ112" i="17" s="1"/>
  <c r="AK112" i="17" s="1"/>
  <c r="AL112" i="17" s="1"/>
  <c r="D100" i="17"/>
  <c r="E100" i="17" s="1"/>
  <c r="F100" i="17" s="1"/>
  <c r="D69" i="17"/>
  <c r="E69" i="17" s="1"/>
  <c r="K102" i="11" s="1" a="1"/>
  <c r="K102" i="11" s="1"/>
  <c r="D114" i="17"/>
  <c r="E114" i="17" s="1"/>
  <c r="F114" i="17" s="1"/>
  <c r="G114" i="17" s="1"/>
  <c r="H114" i="17" s="1"/>
  <c r="I114" i="17" s="1"/>
  <c r="J114" i="17" s="1"/>
  <c r="K114" i="17" s="1"/>
  <c r="L114" i="17" s="1"/>
  <c r="M114" i="17" s="1"/>
  <c r="N114" i="17" s="1"/>
  <c r="O114" i="17" s="1"/>
  <c r="P114" i="17" s="1"/>
  <c r="Q114" i="17" s="1"/>
  <c r="R114" i="17" s="1"/>
  <c r="S114" i="17" s="1"/>
  <c r="T114" i="17" s="1"/>
  <c r="U114" i="17" s="1"/>
  <c r="V114" i="17" s="1"/>
  <c r="W114" i="17" s="1"/>
  <c r="X114" i="17" s="1"/>
  <c r="Y114" i="17" s="1"/>
  <c r="Z114" i="17" s="1"/>
  <c r="AA114" i="17" s="1"/>
  <c r="AB114" i="17" s="1"/>
  <c r="AC114" i="17" s="1"/>
  <c r="AD114" i="17" s="1"/>
  <c r="AE114" i="17" s="1"/>
  <c r="AF114" i="17" s="1"/>
  <c r="AG114" i="17" s="1"/>
  <c r="AH114" i="17" s="1"/>
  <c r="AI114" i="17" s="1"/>
  <c r="AJ114" i="17" s="1"/>
  <c r="AK114" i="17" s="1"/>
  <c r="AL114" i="17" s="1"/>
  <c r="D146" i="17"/>
  <c r="E146" i="17" s="1"/>
  <c r="F146" i="17" s="1"/>
  <c r="G146" i="17" s="1"/>
  <c r="H146" i="17" s="1"/>
  <c r="I146" i="17" s="1"/>
  <c r="J146" i="17" s="1"/>
  <c r="K146" i="17" s="1"/>
  <c r="L146" i="17" s="1"/>
  <c r="M146" i="17" s="1"/>
  <c r="N146" i="17" s="1"/>
  <c r="O146" i="17" s="1"/>
  <c r="P146" i="17" s="1"/>
  <c r="Q146" i="17" s="1"/>
  <c r="R146" i="17" s="1"/>
  <c r="S146" i="17" s="1"/>
  <c r="T146" i="17" s="1"/>
  <c r="U146" i="17" s="1"/>
  <c r="V146" i="17" s="1"/>
  <c r="W146" i="17" s="1"/>
  <c r="X146" i="17" s="1"/>
  <c r="Y146" i="17" s="1"/>
  <c r="Z146" i="17" s="1"/>
  <c r="AA146" i="17" s="1"/>
  <c r="AB146" i="17" s="1"/>
  <c r="AC146" i="17" s="1"/>
  <c r="AD146" i="17" s="1"/>
  <c r="AE146" i="17" s="1"/>
  <c r="AF146" i="17" s="1"/>
  <c r="AG146" i="17" s="1"/>
  <c r="AH146" i="17" s="1"/>
  <c r="AI146" i="17" s="1"/>
  <c r="AJ146" i="17" s="1"/>
  <c r="AK146" i="17" s="1"/>
  <c r="AL146" i="17" s="1"/>
  <c r="D68" i="17"/>
  <c r="J102" i="11" s="1" a="1"/>
  <c r="J102" i="11" s="1"/>
  <c r="D71" i="17"/>
  <c r="E71" i="17" s="1"/>
  <c r="F71" i="17" s="1"/>
  <c r="G71" i="17" s="1"/>
  <c r="M102" i="11" s="1" a="1"/>
  <c r="M102" i="11" s="1"/>
  <c r="D70" i="17"/>
  <c r="E70" i="17" s="1"/>
  <c r="F70" i="17" s="1"/>
  <c r="L102" i="11" s="1" a="1"/>
  <c r="L102" i="11" s="1"/>
  <c r="D115" i="17"/>
  <c r="E115" i="17" s="1"/>
  <c r="F115" i="17" s="1"/>
  <c r="G115" i="17" s="1"/>
  <c r="H115" i="17" s="1"/>
  <c r="I115" i="17" s="1"/>
  <c r="J115" i="17" s="1"/>
  <c r="K115" i="17" s="1"/>
  <c r="L115" i="17" s="1"/>
  <c r="M115" i="17" s="1"/>
  <c r="N115" i="17" s="1"/>
  <c r="O115" i="17" s="1"/>
  <c r="P115" i="17" s="1"/>
  <c r="Q115" i="17" s="1"/>
  <c r="R115" i="17" s="1"/>
  <c r="S115" i="17" s="1"/>
  <c r="T115" i="17" s="1"/>
  <c r="U115" i="17" s="1"/>
  <c r="V115" i="17" s="1"/>
  <c r="W115" i="17" s="1"/>
  <c r="X115" i="17" s="1"/>
  <c r="Y115" i="17" s="1"/>
  <c r="Z115" i="17" s="1"/>
  <c r="AA115" i="17" s="1"/>
  <c r="AB115" i="17" s="1"/>
  <c r="AC115" i="17" s="1"/>
  <c r="AD115" i="17" s="1"/>
  <c r="AE115" i="17" s="1"/>
  <c r="AF115" i="17" s="1"/>
  <c r="AG115" i="17" s="1"/>
  <c r="AH115" i="17" s="1"/>
  <c r="AI115" i="17" s="1"/>
  <c r="AJ115" i="17" s="1"/>
  <c r="AK115" i="17" s="1"/>
  <c r="AL115" i="17" s="1"/>
  <c r="D145" i="17"/>
  <c r="E145" i="17" s="1"/>
  <c r="F145" i="17" s="1"/>
  <c r="G145" i="17" s="1"/>
  <c r="H145" i="17" s="1"/>
  <c r="I145" i="17" s="1"/>
  <c r="J145" i="17" s="1"/>
  <c r="K145" i="17" s="1"/>
  <c r="L145" i="17" s="1"/>
  <c r="M145" i="17" s="1"/>
  <c r="N145" i="17" s="1"/>
  <c r="O145" i="17" s="1"/>
  <c r="P145" i="17" s="1"/>
  <c r="Q145" i="17" s="1"/>
  <c r="R145" i="17" s="1"/>
  <c r="S145" i="17" s="1"/>
  <c r="T145" i="17" s="1"/>
  <c r="U145" i="17" s="1"/>
  <c r="V145" i="17" s="1"/>
  <c r="W145" i="17" s="1"/>
  <c r="X145" i="17" s="1"/>
  <c r="Y145" i="17" s="1"/>
  <c r="Z145" i="17" s="1"/>
  <c r="AA145" i="17" s="1"/>
  <c r="AB145" i="17" s="1"/>
  <c r="AC145" i="17" s="1"/>
  <c r="AD145" i="17" s="1"/>
  <c r="AE145" i="17" s="1"/>
  <c r="AF145" i="17" s="1"/>
  <c r="AG145" i="17" s="1"/>
  <c r="AH145" i="17" s="1"/>
  <c r="AI145" i="17" s="1"/>
  <c r="AJ145" i="17" s="1"/>
  <c r="AK145" i="17" s="1"/>
  <c r="AL145" i="17" s="1"/>
  <c r="D129" i="17"/>
  <c r="E129" i="17" s="1"/>
  <c r="F129" i="17" s="1"/>
  <c r="G129" i="17" s="1"/>
  <c r="H129" i="17" s="1"/>
  <c r="I129" i="17" s="1"/>
  <c r="J129" i="17" s="1"/>
  <c r="K129" i="17" s="1"/>
  <c r="L129" i="17" s="1"/>
  <c r="M129" i="17" s="1"/>
  <c r="N129" i="17" s="1"/>
  <c r="O129" i="17" s="1"/>
  <c r="P129" i="17" s="1"/>
  <c r="Q129" i="17" s="1"/>
  <c r="R129" i="17" s="1"/>
  <c r="S129" i="17" s="1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E129" i="17" s="1"/>
  <c r="AF129" i="17" s="1"/>
  <c r="AG129" i="17" s="1"/>
  <c r="AH129" i="17" s="1"/>
  <c r="AI129" i="17" s="1"/>
  <c r="AJ129" i="17" s="1"/>
  <c r="AK129" i="17" s="1"/>
  <c r="AL129" i="17" s="1"/>
  <c r="D113" i="17"/>
  <c r="E113" i="17" s="1"/>
  <c r="F113" i="17" s="1"/>
  <c r="G113" i="17" s="1"/>
  <c r="H113" i="17" s="1"/>
  <c r="I113" i="17" s="1"/>
  <c r="J113" i="17" s="1"/>
  <c r="K113" i="17" s="1"/>
  <c r="L113" i="17" s="1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E113" i="17" s="1"/>
  <c r="AF113" i="17" s="1"/>
  <c r="AG113" i="17" s="1"/>
  <c r="AH113" i="17" s="1"/>
  <c r="AI113" i="17" s="1"/>
  <c r="AJ113" i="17" s="1"/>
  <c r="AK113" i="17" s="1"/>
  <c r="AL113" i="17" s="1"/>
  <c r="D85" i="17"/>
  <c r="E85" i="17" s="1"/>
  <c r="F85" i="17" s="1"/>
  <c r="L63" i="11" s="1" a="1"/>
  <c r="L63" i="11" s="1"/>
  <c r="D72" i="17"/>
  <c r="E72" i="17" s="1"/>
  <c r="F72" i="17" s="1"/>
  <c r="G72" i="17" s="1"/>
  <c r="H72" i="17" s="1"/>
  <c r="N102" i="11" s="1" a="1"/>
  <c r="N102" i="11" s="1"/>
  <c r="D116" i="17"/>
  <c r="E116" i="17" s="1"/>
  <c r="F116" i="17" s="1"/>
  <c r="G116" i="17" s="1"/>
  <c r="H116" i="17" s="1"/>
  <c r="I116" i="17" s="1"/>
  <c r="J116" i="17" s="1"/>
  <c r="K116" i="17" s="1"/>
  <c r="L116" i="17" s="1"/>
  <c r="M116" i="17" s="1"/>
  <c r="N116" i="17" s="1"/>
  <c r="O116" i="17" s="1"/>
  <c r="P116" i="17" s="1"/>
  <c r="Q116" i="17" s="1"/>
  <c r="R116" i="17" s="1"/>
  <c r="S116" i="17" s="1"/>
  <c r="T116" i="17" s="1"/>
  <c r="U116" i="17" s="1"/>
  <c r="V116" i="17" s="1"/>
  <c r="W116" i="17" s="1"/>
  <c r="X116" i="17" s="1"/>
  <c r="Y116" i="17" s="1"/>
  <c r="Z116" i="17" s="1"/>
  <c r="AA116" i="17" s="1"/>
  <c r="AB116" i="17" s="1"/>
  <c r="AC116" i="17" s="1"/>
  <c r="AD116" i="17" s="1"/>
  <c r="AE116" i="17" s="1"/>
  <c r="AF116" i="17" s="1"/>
  <c r="AG116" i="17" s="1"/>
  <c r="AH116" i="17" s="1"/>
  <c r="AI116" i="17" s="1"/>
  <c r="AJ116" i="17" s="1"/>
  <c r="AK116" i="17" s="1"/>
  <c r="AL116" i="17" s="1"/>
  <c r="D144" i="17"/>
  <c r="E144" i="17" s="1"/>
  <c r="F144" i="17" s="1"/>
  <c r="G144" i="17" s="1"/>
  <c r="H144" i="17" s="1"/>
  <c r="I144" i="17" s="1"/>
  <c r="J144" i="17" s="1"/>
  <c r="K144" i="17" s="1"/>
  <c r="L144" i="17" s="1"/>
  <c r="M144" i="17" s="1"/>
  <c r="N144" i="17" s="1"/>
  <c r="O144" i="17" s="1"/>
  <c r="P144" i="17" s="1"/>
  <c r="Q144" i="17" s="1"/>
  <c r="R144" i="17" s="1"/>
  <c r="S144" i="17" s="1"/>
  <c r="T144" i="17" s="1"/>
  <c r="U144" i="17" s="1"/>
  <c r="V144" i="17" s="1"/>
  <c r="W144" i="17" s="1"/>
  <c r="X144" i="17" s="1"/>
  <c r="Y144" i="17" s="1"/>
  <c r="Z144" i="17" s="1"/>
  <c r="AA144" i="17" s="1"/>
  <c r="AB144" i="17" s="1"/>
  <c r="AC144" i="17" s="1"/>
  <c r="AD144" i="17" s="1"/>
  <c r="AE144" i="17" s="1"/>
  <c r="AF144" i="17" s="1"/>
  <c r="AG144" i="17" s="1"/>
  <c r="AH144" i="17" s="1"/>
  <c r="AI144" i="17" s="1"/>
  <c r="AJ144" i="17" s="1"/>
  <c r="AK144" i="17" s="1"/>
  <c r="AL144" i="17" s="1"/>
  <c r="D128" i="17"/>
  <c r="E128" i="17" s="1"/>
  <c r="F128" i="17" s="1"/>
  <c r="G128" i="17" s="1"/>
  <c r="H128" i="17" s="1"/>
  <c r="I128" i="17" s="1"/>
  <c r="J128" i="17" s="1"/>
  <c r="K128" i="17" s="1"/>
  <c r="L128" i="17" s="1"/>
  <c r="M128" i="17" s="1"/>
  <c r="N128" i="17" s="1"/>
  <c r="O128" i="17" s="1"/>
  <c r="P128" i="17" s="1"/>
  <c r="Q128" i="17" s="1"/>
  <c r="R128" i="17" s="1"/>
  <c r="S128" i="17" s="1"/>
  <c r="T128" i="17" s="1"/>
  <c r="U128" i="17" s="1"/>
  <c r="V128" i="17" s="1"/>
  <c r="W128" i="17" s="1"/>
  <c r="X128" i="17" s="1"/>
  <c r="Y128" i="17" s="1"/>
  <c r="Z128" i="17" s="1"/>
  <c r="AA128" i="17" s="1"/>
  <c r="AB128" i="17" s="1"/>
  <c r="AC128" i="17" s="1"/>
  <c r="AD128" i="17" s="1"/>
  <c r="AE128" i="17" s="1"/>
  <c r="AF128" i="17" s="1"/>
  <c r="AG128" i="17" s="1"/>
  <c r="AH128" i="17" s="1"/>
  <c r="AI128" i="17" s="1"/>
  <c r="AJ128" i="17" s="1"/>
  <c r="AK128" i="17" s="1"/>
  <c r="AL128" i="17" s="1"/>
  <c r="D99" i="17"/>
  <c r="E99" i="17" s="1"/>
  <c r="D83" i="17"/>
  <c r="J63" i="11" s="1" a="1"/>
  <c r="J63" i="11" s="1"/>
  <c r="D67" i="17"/>
  <c r="E67" i="17" s="1"/>
  <c r="F67" i="17" s="1"/>
  <c r="G67" i="17" s="1"/>
  <c r="H67" i="17" s="1"/>
  <c r="I67" i="17" s="1"/>
  <c r="J67" i="17" s="1"/>
  <c r="K67" i="17" s="1"/>
  <c r="L67" i="17" s="1"/>
  <c r="M67" i="17" s="1"/>
  <c r="N67" i="17" s="1"/>
  <c r="O67" i="17" s="1"/>
  <c r="P67" i="17" s="1"/>
  <c r="Q67" i="17" s="1"/>
  <c r="R67" i="17" s="1"/>
  <c r="S67" i="17" s="1"/>
  <c r="T67" i="17" s="1"/>
  <c r="U67" i="17" s="1"/>
  <c r="V67" i="17" s="1"/>
  <c r="W67" i="17" s="1"/>
  <c r="X67" i="17" s="1"/>
  <c r="Y67" i="17" s="1"/>
  <c r="Z67" i="17" s="1"/>
  <c r="AA67" i="17" s="1"/>
  <c r="AB67" i="17" s="1"/>
  <c r="AC67" i="17" s="1"/>
  <c r="AD67" i="17" s="1"/>
  <c r="AE67" i="17" s="1"/>
  <c r="AF67" i="17" s="1"/>
  <c r="AG67" i="17" s="1"/>
  <c r="AH67" i="17" s="1"/>
  <c r="AI67" i="17" s="1"/>
  <c r="AJ67" i="17" s="1"/>
  <c r="AK67" i="17" s="1"/>
  <c r="AL67" i="17" s="1"/>
  <c r="D117" i="17"/>
  <c r="E117" i="17" s="1"/>
  <c r="F117" i="17" s="1"/>
  <c r="G117" i="17" s="1"/>
  <c r="H117" i="17" s="1"/>
  <c r="I117" i="17" s="1"/>
  <c r="J117" i="17" s="1"/>
  <c r="K117" i="17" s="1"/>
  <c r="L117" i="17" s="1"/>
  <c r="M117" i="17" s="1"/>
  <c r="N117" i="17" s="1"/>
  <c r="O117" i="17" s="1"/>
  <c r="P117" i="17" s="1"/>
  <c r="Q117" i="17" s="1"/>
  <c r="R117" i="17" s="1"/>
  <c r="S117" i="17" s="1"/>
  <c r="T117" i="17" s="1"/>
  <c r="U117" i="17" s="1"/>
  <c r="V117" i="17" s="1"/>
  <c r="W117" i="17" s="1"/>
  <c r="X117" i="17" s="1"/>
  <c r="Y117" i="17" s="1"/>
  <c r="Z117" i="17" s="1"/>
  <c r="AA117" i="17" s="1"/>
  <c r="AB117" i="17" s="1"/>
  <c r="AC117" i="17" s="1"/>
  <c r="AD117" i="17" s="1"/>
  <c r="AE117" i="17" s="1"/>
  <c r="AF117" i="17" s="1"/>
  <c r="AG117" i="17" s="1"/>
  <c r="AH117" i="17" s="1"/>
  <c r="AI117" i="17" s="1"/>
  <c r="AJ117" i="17" s="1"/>
  <c r="AK117" i="17" s="1"/>
  <c r="AL117" i="17" s="1"/>
  <c r="D143" i="17"/>
  <c r="E143" i="17" s="1"/>
  <c r="F143" i="17" s="1"/>
  <c r="G143" i="17" s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R143" i="17" s="1"/>
  <c r="S143" i="17" s="1"/>
  <c r="T143" i="17" s="1"/>
  <c r="U143" i="17" s="1"/>
  <c r="V143" i="17" s="1"/>
  <c r="W143" i="17" s="1"/>
  <c r="X143" i="17" s="1"/>
  <c r="Y143" i="17" s="1"/>
  <c r="Z143" i="17" s="1"/>
  <c r="AA143" i="17" s="1"/>
  <c r="AB143" i="17" s="1"/>
  <c r="AC143" i="17" s="1"/>
  <c r="AD143" i="17" s="1"/>
  <c r="AE143" i="17" s="1"/>
  <c r="AF143" i="17" s="1"/>
  <c r="AG143" i="17" s="1"/>
  <c r="AH143" i="17" s="1"/>
  <c r="AI143" i="17" s="1"/>
  <c r="AJ143" i="17" s="1"/>
  <c r="AK143" i="17" s="1"/>
  <c r="AL143" i="17" s="1"/>
  <c r="D127" i="17"/>
  <c r="E127" i="17" s="1"/>
  <c r="F127" i="17" s="1"/>
  <c r="G127" i="17" s="1"/>
  <c r="H127" i="17" s="1"/>
  <c r="I127" i="17" s="1"/>
  <c r="J127" i="17" s="1"/>
  <c r="K127" i="17" s="1"/>
  <c r="L127" i="17" s="1"/>
  <c r="M127" i="17" s="1"/>
  <c r="N127" i="17" s="1"/>
  <c r="O127" i="17" s="1"/>
  <c r="P127" i="17" s="1"/>
  <c r="Q127" i="17" s="1"/>
  <c r="R127" i="17" s="1"/>
  <c r="S127" i="17" s="1"/>
  <c r="T127" i="17" s="1"/>
  <c r="U127" i="17" s="1"/>
  <c r="V127" i="17" s="1"/>
  <c r="W127" i="17" s="1"/>
  <c r="X127" i="17" s="1"/>
  <c r="Y127" i="17" s="1"/>
  <c r="Z127" i="17" s="1"/>
  <c r="AA127" i="17" s="1"/>
  <c r="AB127" i="17" s="1"/>
  <c r="AC127" i="17" s="1"/>
  <c r="AD127" i="17" s="1"/>
  <c r="AE127" i="17" s="1"/>
  <c r="AF127" i="17" s="1"/>
  <c r="AG127" i="17" s="1"/>
  <c r="AH127" i="17" s="1"/>
  <c r="AI127" i="17" s="1"/>
  <c r="AJ127" i="17" s="1"/>
  <c r="AK127" i="17" s="1"/>
  <c r="AL127" i="17" s="1"/>
  <c r="D92" i="17"/>
  <c r="E92" i="17" s="1"/>
  <c r="F92" i="17" s="1"/>
  <c r="G92" i="17" s="1"/>
  <c r="H92" i="17" s="1"/>
  <c r="N50" i="11" s="1" a="1"/>
  <c r="N50" i="11" s="1"/>
  <c r="D73" i="17"/>
  <c r="J89" i="11" s="1" a="1"/>
  <c r="J89" i="11" s="1"/>
  <c r="D98" i="17"/>
  <c r="D82" i="17"/>
  <c r="E82" i="17" s="1"/>
  <c r="F82" i="17" s="1"/>
  <c r="G82" i="17" s="1"/>
  <c r="H82" i="17" s="1"/>
  <c r="N76" i="11" s="1" a="1"/>
  <c r="N76" i="11" s="1"/>
  <c r="D66" i="17"/>
  <c r="E66" i="17" s="1"/>
  <c r="F66" i="17" s="1"/>
  <c r="G66" i="17" s="1"/>
  <c r="H66" i="17" s="1"/>
  <c r="I66" i="17" s="1"/>
  <c r="J66" i="17" s="1"/>
  <c r="K66" i="17" s="1"/>
  <c r="L66" i="17" s="1"/>
  <c r="M66" i="17" s="1"/>
  <c r="N66" i="17" s="1"/>
  <c r="O66" i="17" s="1"/>
  <c r="P66" i="17" s="1"/>
  <c r="Q66" i="17" s="1"/>
  <c r="R66" i="17" s="1"/>
  <c r="S66" i="17" s="1"/>
  <c r="T66" i="17" s="1"/>
  <c r="U66" i="17" s="1"/>
  <c r="V66" i="17" s="1"/>
  <c r="W66" i="17" s="1"/>
  <c r="X66" i="17" s="1"/>
  <c r="Y66" i="17" s="1"/>
  <c r="Z66" i="17" s="1"/>
  <c r="AA66" i="17" s="1"/>
  <c r="AB66" i="17" s="1"/>
  <c r="AC66" i="17" s="1"/>
  <c r="AD66" i="17" s="1"/>
  <c r="AE66" i="17" s="1"/>
  <c r="AF66" i="17" s="1"/>
  <c r="AG66" i="17" s="1"/>
  <c r="AH66" i="17" s="1"/>
  <c r="AI66" i="17" s="1"/>
  <c r="AJ66" i="17" s="1"/>
  <c r="AK66" i="17" s="1"/>
  <c r="AL66" i="17" s="1"/>
  <c r="D118" i="17"/>
  <c r="E118" i="17" s="1"/>
  <c r="F118" i="17" s="1"/>
  <c r="G118" i="17" s="1"/>
  <c r="H118" i="17" s="1"/>
  <c r="I118" i="17" s="1"/>
  <c r="J118" i="17" s="1"/>
  <c r="K118" i="17" s="1"/>
  <c r="L118" i="17" s="1"/>
  <c r="M118" i="17" s="1"/>
  <c r="N118" i="17" s="1"/>
  <c r="O118" i="17" s="1"/>
  <c r="P118" i="17" s="1"/>
  <c r="Q118" i="17" s="1"/>
  <c r="R118" i="17" s="1"/>
  <c r="S118" i="17" s="1"/>
  <c r="T118" i="17" s="1"/>
  <c r="U118" i="17" s="1"/>
  <c r="V118" i="17" s="1"/>
  <c r="W118" i="17" s="1"/>
  <c r="X118" i="17" s="1"/>
  <c r="Y118" i="17" s="1"/>
  <c r="Z118" i="17" s="1"/>
  <c r="AA118" i="17" s="1"/>
  <c r="AB118" i="17" s="1"/>
  <c r="AC118" i="17" s="1"/>
  <c r="AD118" i="17" s="1"/>
  <c r="AE118" i="17" s="1"/>
  <c r="AF118" i="17" s="1"/>
  <c r="AG118" i="17" s="1"/>
  <c r="AH118" i="17" s="1"/>
  <c r="AI118" i="17" s="1"/>
  <c r="AJ118" i="17" s="1"/>
  <c r="AK118" i="17" s="1"/>
  <c r="AL118" i="17" s="1"/>
  <c r="D142" i="17"/>
  <c r="E142" i="17" s="1"/>
  <c r="F142" i="17" s="1"/>
  <c r="G142" i="17" s="1"/>
  <c r="H142" i="17" s="1"/>
  <c r="I142" i="17" s="1"/>
  <c r="J142" i="17" s="1"/>
  <c r="K142" i="17" s="1"/>
  <c r="L142" i="17" s="1"/>
  <c r="M142" i="17" s="1"/>
  <c r="N142" i="17" s="1"/>
  <c r="O142" i="17" s="1"/>
  <c r="P142" i="17" s="1"/>
  <c r="Q142" i="17" s="1"/>
  <c r="R142" i="17" s="1"/>
  <c r="S142" i="17" s="1"/>
  <c r="T142" i="17" s="1"/>
  <c r="U142" i="17" s="1"/>
  <c r="V142" i="17" s="1"/>
  <c r="W142" i="17" s="1"/>
  <c r="X142" i="17" s="1"/>
  <c r="Y142" i="17" s="1"/>
  <c r="Z142" i="17" s="1"/>
  <c r="AA142" i="17" s="1"/>
  <c r="AB142" i="17" s="1"/>
  <c r="AC142" i="17" s="1"/>
  <c r="AD142" i="17" s="1"/>
  <c r="AE142" i="17" s="1"/>
  <c r="AF142" i="17" s="1"/>
  <c r="AG142" i="17" s="1"/>
  <c r="AH142" i="17" s="1"/>
  <c r="AI142" i="17" s="1"/>
  <c r="AJ142" i="17" s="1"/>
  <c r="AK142" i="17" s="1"/>
  <c r="AL142" i="17" s="1"/>
  <c r="D126" i="17"/>
  <c r="E126" i="17" s="1"/>
  <c r="F126" i="17" s="1"/>
  <c r="G126" i="17" s="1"/>
  <c r="H126" i="17" s="1"/>
  <c r="I126" i="17" s="1"/>
  <c r="J126" i="17" s="1"/>
  <c r="K126" i="17" s="1"/>
  <c r="L126" i="17" s="1"/>
  <c r="M126" i="17" s="1"/>
  <c r="N126" i="17" s="1"/>
  <c r="O126" i="17" s="1"/>
  <c r="P126" i="17" s="1"/>
  <c r="Q126" i="17" s="1"/>
  <c r="R126" i="17" s="1"/>
  <c r="S126" i="17" s="1"/>
  <c r="T126" i="17" s="1"/>
  <c r="U126" i="17" s="1"/>
  <c r="V126" i="17" s="1"/>
  <c r="W126" i="17" s="1"/>
  <c r="X126" i="17" s="1"/>
  <c r="Y126" i="17" s="1"/>
  <c r="Z126" i="17" s="1"/>
  <c r="AA126" i="17" s="1"/>
  <c r="AB126" i="17" s="1"/>
  <c r="AC126" i="17" s="1"/>
  <c r="AD126" i="17" s="1"/>
  <c r="AE126" i="17" s="1"/>
  <c r="AF126" i="17" s="1"/>
  <c r="AG126" i="17" s="1"/>
  <c r="AH126" i="17" s="1"/>
  <c r="AI126" i="17" s="1"/>
  <c r="AJ126" i="17" s="1"/>
  <c r="AK126" i="17" s="1"/>
  <c r="AL126" i="17" s="1"/>
  <c r="D110" i="17"/>
  <c r="E110" i="17" s="1"/>
  <c r="F110" i="17" s="1"/>
  <c r="G110" i="17" s="1"/>
  <c r="H110" i="17" s="1"/>
  <c r="I110" i="17" s="1"/>
  <c r="J110" i="17" s="1"/>
  <c r="K110" i="17" s="1"/>
  <c r="L110" i="17" s="1"/>
  <c r="M110" i="17" s="1"/>
  <c r="N110" i="17" s="1"/>
  <c r="O110" i="17" s="1"/>
  <c r="P110" i="17" s="1"/>
  <c r="Q110" i="17" s="1"/>
  <c r="R110" i="17" s="1"/>
  <c r="S110" i="17" s="1"/>
  <c r="T110" i="17" s="1"/>
  <c r="U110" i="17" s="1"/>
  <c r="V110" i="17" s="1"/>
  <c r="W110" i="17" s="1"/>
  <c r="X110" i="17" s="1"/>
  <c r="Y110" i="17" s="1"/>
  <c r="Z110" i="17" s="1"/>
  <c r="AA110" i="17" s="1"/>
  <c r="AB110" i="17" s="1"/>
  <c r="AC110" i="17" s="1"/>
  <c r="AD110" i="17" s="1"/>
  <c r="AE110" i="17" s="1"/>
  <c r="AF110" i="17" s="1"/>
  <c r="AG110" i="17" s="1"/>
  <c r="AH110" i="17" s="1"/>
  <c r="AI110" i="17" s="1"/>
  <c r="AJ110" i="17" s="1"/>
  <c r="AK110" i="17" s="1"/>
  <c r="AL110" i="17" s="1"/>
  <c r="D45" i="17"/>
  <c r="E45" i="17" s="1"/>
  <c r="F45" i="17" s="1"/>
  <c r="G45" i="17" s="1"/>
  <c r="M49" i="11" s="1" a="1"/>
  <c r="M49" i="11" s="1"/>
  <c r="D29" i="17"/>
  <c r="E29" i="17" s="1"/>
  <c r="F29" i="17" s="1"/>
  <c r="L88" i="11" s="1" a="1"/>
  <c r="L88" i="11" s="1"/>
  <c r="D13" i="17"/>
  <c r="E13" i="17" s="1"/>
  <c r="F13" i="17" s="1"/>
  <c r="G13" i="17" s="1"/>
  <c r="H13" i="17" s="1"/>
  <c r="I13" i="17" s="1"/>
  <c r="J13" i="17" s="1"/>
  <c r="K13" i="17" s="1"/>
  <c r="L13" i="17" s="1"/>
  <c r="M13" i="17" s="1"/>
  <c r="N13" i="17" s="1"/>
  <c r="O13" i="17" s="1"/>
  <c r="P13" i="17" s="1"/>
  <c r="Q13" i="17" s="1"/>
  <c r="R13" i="17" s="1"/>
  <c r="S13" i="17" s="1"/>
  <c r="T13" i="17" s="1"/>
  <c r="U13" i="17" s="1"/>
  <c r="V13" i="17" s="1"/>
  <c r="W13" i="17" s="1"/>
  <c r="X13" i="17" s="1"/>
  <c r="Y13" i="17" s="1"/>
  <c r="Z13" i="17" s="1"/>
  <c r="AA13" i="17" s="1"/>
  <c r="AB13" i="17" s="1"/>
  <c r="AC13" i="17" s="1"/>
  <c r="AD13" i="17" s="1"/>
  <c r="AE13" i="17" s="1"/>
  <c r="AF13" i="17" s="1"/>
  <c r="AG13" i="17" s="1"/>
  <c r="AH13" i="17" s="1"/>
  <c r="AI13" i="17" s="1"/>
  <c r="AJ13" i="17" s="1"/>
  <c r="AK13" i="17" s="1"/>
  <c r="AL13" i="17" s="1"/>
  <c r="D97" i="17"/>
  <c r="E97" i="17" s="1"/>
  <c r="F97" i="17" s="1"/>
  <c r="G97" i="17" s="1"/>
  <c r="H97" i="17" s="1"/>
  <c r="N37" i="11" s="1" a="1"/>
  <c r="N37" i="11" s="1"/>
  <c r="D81" i="17"/>
  <c r="E81" i="17" s="1"/>
  <c r="F81" i="17" s="1"/>
  <c r="G81" i="17" s="1"/>
  <c r="M76" i="11" s="1" a="1"/>
  <c r="M76" i="11" s="1"/>
  <c r="D65" i="17"/>
  <c r="E65" i="17" s="1"/>
  <c r="F65" i="17" s="1"/>
  <c r="G65" i="17" s="1"/>
  <c r="H65" i="17" s="1"/>
  <c r="I65" i="17" s="1"/>
  <c r="J65" i="17" s="1"/>
  <c r="K65" i="17" s="1"/>
  <c r="L65" i="17" s="1"/>
  <c r="M65" i="17" s="1"/>
  <c r="N65" i="17" s="1"/>
  <c r="O65" i="17" s="1"/>
  <c r="P65" i="17" s="1"/>
  <c r="Q65" i="17" s="1"/>
  <c r="R65" i="17" s="1"/>
  <c r="S65" i="17" s="1"/>
  <c r="T65" i="17" s="1"/>
  <c r="U65" i="17" s="1"/>
  <c r="V65" i="17" s="1"/>
  <c r="W65" i="17" s="1"/>
  <c r="X65" i="17" s="1"/>
  <c r="Y65" i="17" s="1"/>
  <c r="Z65" i="17" s="1"/>
  <c r="AA65" i="17" s="1"/>
  <c r="AB65" i="17" s="1"/>
  <c r="AC65" i="17" s="1"/>
  <c r="AD65" i="17" s="1"/>
  <c r="AE65" i="17" s="1"/>
  <c r="AF65" i="17" s="1"/>
  <c r="AG65" i="17" s="1"/>
  <c r="AH65" i="17" s="1"/>
  <c r="AI65" i="17" s="1"/>
  <c r="AJ65" i="17" s="1"/>
  <c r="AK65" i="17" s="1"/>
  <c r="AL65" i="17" s="1"/>
  <c r="D123" i="17"/>
  <c r="E123" i="17" s="1"/>
  <c r="F123" i="17" s="1"/>
  <c r="G123" i="17" s="1"/>
  <c r="H123" i="17" s="1"/>
  <c r="I123" i="17" s="1"/>
  <c r="J123" i="17" s="1"/>
  <c r="K123" i="17" s="1"/>
  <c r="L123" i="17" s="1"/>
  <c r="M123" i="17" s="1"/>
  <c r="N123" i="17" s="1"/>
  <c r="O123" i="17" s="1"/>
  <c r="P123" i="17" s="1"/>
  <c r="Q123" i="17" s="1"/>
  <c r="R123" i="17" s="1"/>
  <c r="S123" i="17" s="1"/>
  <c r="T123" i="17" s="1"/>
  <c r="U123" i="17" s="1"/>
  <c r="V123" i="17" s="1"/>
  <c r="W123" i="17" s="1"/>
  <c r="X123" i="17" s="1"/>
  <c r="Y123" i="17" s="1"/>
  <c r="Z123" i="17" s="1"/>
  <c r="AA123" i="17" s="1"/>
  <c r="AB123" i="17" s="1"/>
  <c r="AC123" i="17" s="1"/>
  <c r="AD123" i="17" s="1"/>
  <c r="AE123" i="17" s="1"/>
  <c r="AF123" i="17" s="1"/>
  <c r="AG123" i="17" s="1"/>
  <c r="AH123" i="17" s="1"/>
  <c r="AI123" i="17" s="1"/>
  <c r="AJ123" i="17" s="1"/>
  <c r="AK123" i="17" s="1"/>
  <c r="AL123" i="17" s="1"/>
  <c r="D141" i="17"/>
  <c r="E141" i="17" s="1"/>
  <c r="F141" i="17" s="1"/>
  <c r="G141" i="17" s="1"/>
  <c r="H141" i="17" s="1"/>
  <c r="I141" i="17" s="1"/>
  <c r="J141" i="17" s="1"/>
  <c r="K141" i="17" s="1"/>
  <c r="L141" i="17" s="1"/>
  <c r="M141" i="17" s="1"/>
  <c r="N141" i="17" s="1"/>
  <c r="O141" i="17" s="1"/>
  <c r="P141" i="17" s="1"/>
  <c r="Q141" i="17" s="1"/>
  <c r="R141" i="17" s="1"/>
  <c r="S141" i="17" s="1"/>
  <c r="T141" i="17" s="1"/>
  <c r="U141" i="17" s="1"/>
  <c r="V141" i="17" s="1"/>
  <c r="W141" i="17" s="1"/>
  <c r="X141" i="17" s="1"/>
  <c r="Y141" i="17" s="1"/>
  <c r="Z141" i="17" s="1"/>
  <c r="AA141" i="17" s="1"/>
  <c r="AB141" i="17" s="1"/>
  <c r="AC141" i="17" s="1"/>
  <c r="AD141" i="17" s="1"/>
  <c r="AE141" i="17" s="1"/>
  <c r="AF141" i="17" s="1"/>
  <c r="AG141" i="17" s="1"/>
  <c r="AH141" i="17" s="1"/>
  <c r="AI141" i="17" s="1"/>
  <c r="AJ141" i="17" s="1"/>
  <c r="AK141" i="17" s="1"/>
  <c r="AL141" i="17" s="1"/>
  <c r="D109" i="17"/>
  <c r="E109" i="17" s="1"/>
  <c r="F109" i="17" s="1"/>
  <c r="G109" i="17" s="1"/>
  <c r="H109" i="17" s="1"/>
  <c r="I109" i="17" s="1"/>
  <c r="J109" i="17" s="1"/>
  <c r="K109" i="17" s="1"/>
  <c r="L109" i="17" s="1"/>
  <c r="M109" i="17" s="1"/>
  <c r="N109" i="17" s="1"/>
  <c r="O109" i="17" s="1"/>
  <c r="P109" i="17" s="1"/>
  <c r="Q109" i="17" s="1"/>
  <c r="R109" i="17" s="1"/>
  <c r="S109" i="17" s="1"/>
  <c r="T109" i="17" s="1"/>
  <c r="U109" i="17" s="1"/>
  <c r="V109" i="17" s="1"/>
  <c r="W109" i="17" s="1"/>
  <c r="X109" i="17" s="1"/>
  <c r="Y109" i="17" s="1"/>
  <c r="Z109" i="17" s="1"/>
  <c r="AA109" i="17" s="1"/>
  <c r="AB109" i="17" s="1"/>
  <c r="AC109" i="17" s="1"/>
  <c r="AD109" i="17" s="1"/>
  <c r="AE109" i="17" s="1"/>
  <c r="AF109" i="17" s="1"/>
  <c r="AG109" i="17" s="1"/>
  <c r="AH109" i="17" s="1"/>
  <c r="AI109" i="17" s="1"/>
  <c r="AJ109" i="17" s="1"/>
  <c r="AK109" i="17" s="1"/>
  <c r="AL109" i="17" s="1"/>
  <c r="D52" i="17"/>
  <c r="D74" i="17"/>
  <c r="E74" i="17" s="1"/>
  <c r="K89" i="11" s="1" a="1"/>
  <c r="K89" i="11" s="1"/>
  <c r="D96" i="17"/>
  <c r="E96" i="17" s="1"/>
  <c r="F96" i="17" s="1"/>
  <c r="G96" i="17" s="1"/>
  <c r="M37" i="11" s="1" a="1"/>
  <c r="M37" i="11" s="1"/>
  <c r="D80" i="17"/>
  <c r="E80" i="17" s="1"/>
  <c r="F80" i="17" s="1"/>
  <c r="L76" i="11" s="1" a="1"/>
  <c r="L76" i="11" s="1"/>
  <c r="D124" i="17"/>
  <c r="E124" i="17" s="1"/>
  <c r="F124" i="17" s="1"/>
  <c r="G124" i="17" s="1"/>
  <c r="H124" i="17" s="1"/>
  <c r="I124" i="17" s="1"/>
  <c r="J124" i="17" s="1"/>
  <c r="K124" i="17" s="1"/>
  <c r="L124" i="17" s="1"/>
  <c r="M124" i="17" s="1"/>
  <c r="N124" i="17" s="1"/>
  <c r="O124" i="17" s="1"/>
  <c r="P124" i="17" s="1"/>
  <c r="Q124" i="17" s="1"/>
  <c r="R124" i="17" s="1"/>
  <c r="S124" i="17" s="1"/>
  <c r="T124" i="17" s="1"/>
  <c r="U124" i="17" s="1"/>
  <c r="V124" i="17" s="1"/>
  <c r="W124" i="17" s="1"/>
  <c r="X124" i="17" s="1"/>
  <c r="Y124" i="17" s="1"/>
  <c r="Z124" i="17" s="1"/>
  <c r="AA124" i="17" s="1"/>
  <c r="AB124" i="17" s="1"/>
  <c r="AC124" i="17" s="1"/>
  <c r="AD124" i="17" s="1"/>
  <c r="AE124" i="17" s="1"/>
  <c r="AF124" i="17" s="1"/>
  <c r="AG124" i="17" s="1"/>
  <c r="AH124" i="17" s="1"/>
  <c r="AI124" i="17" s="1"/>
  <c r="AJ124" i="17" s="1"/>
  <c r="AK124" i="17" s="1"/>
  <c r="AL124" i="17" s="1"/>
  <c r="D140" i="17"/>
  <c r="E140" i="17" s="1"/>
  <c r="F140" i="17" s="1"/>
  <c r="G140" i="17" s="1"/>
  <c r="H140" i="17" s="1"/>
  <c r="I140" i="17" s="1"/>
  <c r="J140" i="17" s="1"/>
  <c r="K140" i="17" s="1"/>
  <c r="L140" i="17" s="1"/>
  <c r="M140" i="17" s="1"/>
  <c r="N140" i="17" s="1"/>
  <c r="O140" i="17" s="1"/>
  <c r="P140" i="17" s="1"/>
  <c r="Q140" i="17" s="1"/>
  <c r="R140" i="17" s="1"/>
  <c r="S140" i="17" s="1"/>
  <c r="T140" i="17" s="1"/>
  <c r="U140" i="17" s="1"/>
  <c r="V140" i="17" s="1"/>
  <c r="W140" i="17" s="1"/>
  <c r="X140" i="17" s="1"/>
  <c r="Y140" i="17" s="1"/>
  <c r="Z140" i="17" s="1"/>
  <c r="AA140" i="17" s="1"/>
  <c r="AB140" i="17" s="1"/>
  <c r="AC140" i="17" s="1"/>
  <c r="AD140" i="17" s="1"/>
  <c r="AE140" i="17" s="1"/>
  <c r="AF140" i="17" s="1"/>
  <c r="AG140" i="17" s="1"/>
  <c r="AH140" i="17" s="1"/>
  <c r="AI140" i="17" s="1"/>
  <c r="AJ140" i="17" s="1"/>
  <c r="AK140" i="17" s="1"/>
  <c r="AL140" i="17" s="1"/>
  <c r="D108" i="17"/>
  <c r="E108" i="17" s="1"/>
  <c r="F108" i="17" s="1"/>
  <c r="G108" i="17" s="1"/>
  <c r="H108" i="17" s="1"/>
  <c r="I108" i="17" s="1"/>
  <c r="J108" i="17" s="1"/>
  <c r="K108" i="17" s="1"/>
  <c r="L108" i="17" s="1"/>
  <c r="M108" i="17" s="1"/>
  <c r="N108" i="17" s="1"/>
  <c r="O108" i="17" s="1"/>
  <c r="P108" i="17" s="1"/>
  <c r="Q108" i="17" s="1"/>
  <c r="R108" i="17" s="1"/>
  <c r="S108" i="17" s="1"/>
  <c r="T108" i="17" s="1"/>
  <c r="U108" i="17" s="1"/>
  <c r="V108" i="17" s="1"/>
  <c r="W108" i="17" s="1"/>
  <c r="X108" i="17" s="1"/>
  <c r="Y108" i="17" s="1"/>
  <c r="Z108" i="17" s="1"/>
  <c r="AA108" i="17" s="1"/>
  <c r="AB108" i="17" s="1"/>
  <c r="AC108" i="17" s="1"/>
  <c r="AD108" i="17" s="1"/>
  <c r="AE108" i="17" s="1"/>
  <c r="AF108" i="17" s="1"/>
  <c r="AG108" i="17" s="1"/>
  <c r="AH108" i="17" s="1"/>
  <c r="AI108" i="17" s="1"/>
  <c r="AJ108" i="17" s="1"/>
  <c r="AK108" i="17" s="1"/>
  <c r="AL108" i="17" s="1"/>
  <c r="D20" i="17"/>
  <c r="E20" i="17" s="1"/>
  <c r="F20" i="17" s="1"/>
  <c r="G20" i="17" s="1"/>
  <c r="H20" i="17" s="1"/>
  <c r="I20" i="17" s="1"/>
  <c r="J20" i="17" s="1"/>
  <c r="K20" i="17" s="1"/>
  <c r="L20" i="17" s="1"/>
  <c r="M20" i="17" s="1"/>
  <c r="N20" i="17" s="1"/>
  <c r="O20" i="17" s="1"/>
  <c r="P20" i="17" s="1"/>
  <c r="Q20" i="17" s="1"/>
  <c r="R20" i="17" s="1"/>
  <c r="S20" i="17" s="1"/>
  <c r="T20" i="17" s="1"/>
  <c r="U20" i="17" s="1"/>
  <c r="V20" i="17" s="1"/>
  <c r="W20" i="17" s="1"/>
  <c r="X20" i="17" s="1"/>
  <c r="Y20" i="17" s="1"/>
  <c r="Z20" i="17" s="1"/>
  <c r="AA20" i="17" s="1"/>
  <c r="AB20" i="17" s="1"/>
  <c r="AC20" i="17" s="1"/>
  <c r="AD20" i="17" s="1"/>
  <c r="AE20" i="17" s="1"/>
  <c r="AF20" i="17" s="1"/>
  <c r="AG20" i="17" s="1"/>
  <c r="AH20" i="17" s="1"/>
  <c r="AI20" i="17" s="1"/>
  <c r="AJ20" i="17" s="1"/>
  <c r="AK20" i="17" s="1"/>
  <c r="AL20" i="17" s="1"/>
  <c r="D76" i="17"/>
  <c r="E76" i="17" s="1"/>
  <c r="F76" i="17" s="1"/>
  <c r="G76" i="17" s="1"/>
  <c r="M89" i="11" s="1" a="1"/>
  <c r="M89" i="11" s="1"/>
  <c r="D94" i="17"/>
  <c r="E94" i="17" s="1"/>
  <c r="K37" i="11" s="1" a="1"/>
  <c r="K37" i="11" s="1"/>
  <c r="K29" i="20" s="1"/>
  <c r="D78" i="17"/>
  <c r="J76" i="11" s="1" a="1"/>
  <c r="J76" i="11" s="1"/>
  <c r="D130" i="17"/>
  <c r="E130" i="17" s="1"/>
  <c r="F130" i="17" s="1"/>
  <c r="G130" i="17" s="1"/>
  <c r="H130" i="17" s="1"/>
  <c r="I130" i="17" s="1"/>
  <c r="J130" i="17" s="1"/>
  <c r="K130" i="17" s="1"/>
  <c r="L130" i="17" s="1"/>
  <c r="M130" i="17" s="1"/>
  <c r="N130" i="17" s="1"/>
  <c r="O130" i="17" s="1"/>
  <c r="P130" i="17" s="1"/>
  <c r="Q130" i="17" s="1"/>
  <c r="R130" i="17" s="1"/>
  <c r="S130" i="17" s="1"/>
  <c r="T130" i="17" s="1"/>
  <c r="U130" i="17" s="1"/>
  <c r="V130" i="17" s="1"/>
  <c r="W130" i="17" s="1"/>
  <c r="X130" i="17" s="1"/>
  <c r="Y130" i="17" s="1"/>
  <c r="Z130" i="17" s="1"/>
  <c r="AA130" i="17" s="1"/>
  <c r="AB130" i="17" s="1"/>
  <c r="AC130" i="17" s="1"/>
  <c r="AD130" i="17" s="1"/>
  <c r="AE130" i="17" s="1"/>
  <c r="AF130" i="17" s="1"/>
  <c r="AG130" i="17" s="1"/>
  <c r="AH130" i="17" s="1"/>
  <c r="AI130" i="17" s="1"/>
  <c r="AJ130" i="17" s="1"/>
  <c r="AK130" i="17" s="1"/>
  <c r="AL130" i="17" s="1"/>
  <c r="D122" i="17"/>
  <c r="E122" i="17" s="1"/>
  <c r="F122" i="17" s="1"/>
  <c r="G122" i="17" s="1"/>
  <c r="H122" i="17" s="1"/>
  <c r="I122" i="17" s="1"/>
  <c r="J122" i="17" s="1"/>
  <c r="K122" i="17" s="1"/>
  <c r="L122" i="17" s="1"/>
  <c r="M122" i="17" s="1"/>
  <c r="N122" i="17" s="1"/>
  <c r="O122" i="17" s="1"/>
  <c r="P122" i="17" s="1"/>
  <c r="Q122" i="17" s="1"/>
  <c r="R122" i="17" s="1"/>
  <c r="S122" i="17" s="1"/>
  <c r="T122" i="17" s="1"/>
  <c r="U122" i="17" s="1"/>
  <c r="V122" i="17" s="1"/>
  <c r="W122" i="17" s="1"/>
  <c r="X122" i="17" s="1"/>
  <c r="Y122" i="17" s="1"/>
  <c r="Z122" i="17" s="1"/>
  <c r="AA122" i="17" s="1"/>
  <c r="AB122" i="17" s="1"/>
  <c r="AC122" i="17" s="1"/>
  <c r="AD122" i="17" s="1"/>
  <c r="AE122" i="17" s="1"/>
  <c r="AF122" i="17" s="1"/>
  <c r="AG122" i="17" s="1"/>
  <c r="AH122" i="17" s="1"/>
  <c r="AI122" i="17" s="1"/>
  <c r="AJ122" i="17" s="1"/>
  <c r="AK122" i="17" s="1"/>
  <c r="AL122" i="17" s="1"/>
  <c r="D106" i="17"/>
  <c r="E106" i="17" s="1"/>
  <c r="F106" i="17" s="1"/>
  <c r="G106" i="17" s="1"/>
  <c r="H106" i="17" s="1"/>
  <c r="I106" i="17" s="1"/>
  <c r="J106" i="17" s="1"/>
  <c r="K106" i="17" s="1"/>
  <c r="L106" i="17" s="1"/>
  <c r="M106" i="17" s="1"/>
  <c r="N106" i="17" s="1"/>
  <c r="O106" i="17" s="1"/>
  <c r="P106" i="17" s="1"/>
  <c r="Q106" i="17" s="1"/>
  <c r="R106" i="17" s="1"/>
  <c r="S106" i="17" s="1"/>
  <c r="T106" i="17" s="1"/>
  <c r="U106" i="17" s="1"/>
  <c r="V106" i="17" s="1"/>
  <c r="W106" i="17" s="1"/>
  <c r="X106" i="17" s="1"/>
  <c r="Y106" i="17" s="1"/>
  <c r="Z106" i="17" s="1"/>
  <c r="AA106" i="17" s="1"/>
  <c r="AB106" i="17" s="1"/>
  <c r="AC106" i="17" s="1"/>
  <c r="AD106" i="17" s="1"/>
  <c r="AE106" i="17" s="1"/>
  <c r="AF106" i="17" s="1"/>
  <c r="AG106" i="17" s="1"/>
  <c r="AH106" i="17" s="1"/>
  <c r="AI106" i="17" s="1"/>
  <c r="AJ106" i="17" s="1"/>
  <c r="AK106" i="17" s="1"/>
  <c r="AL106" i="17" s="1"/>
  <c r="D61" i="17"/>
  <c r="E61" i="17" s="1"/>
  <c r="F61" i="17" s="1"/>
  <c r="G61" i="17" s="1"/>
  <c r="H61" i="17" s="1"/>
  <c r="I61" i="17" s="1"/>
  <c r="J61" i="17" s="1"/>
  <c r="K61" i="17" s="1"/>
  <c r="L61" i="17" s="1"/>
  <c r="M61" i="17" s="1"/>
  <c r="N61" i="17" s="1"/>
  <c r="O61" i="17" s="1"/>
  <c r="P61" i="17" s="1"/>
  <c r="Q61" i="17" s="1"/>
  <c r="R61" i="17" s="1"/>
  <c r="S61" i="17" s="1"/>
  <c r="T61" i="17" s="1"/>
  <c r="U61" i="17" s="1"/>
  <c r="V61" i="17" s="1"/>
  <c r="W61" i="17" s="1"/>
  <c r="X61" i="17" s="1"/>
  <c r="Y61" i="17" s="1"/>
  <c r="Z61" i="17" s="1"/>
  <c r="AA61" i="17" s="1"/>
  <c r="AB61" i="17" s="1"/>
  <c r="AC61" i="17" s="1"/>
  <c r="AD61" i="17" s="1"/>
  <c r="AE61" i="17" s="1"/>
  <c r="AF61" i="17" s="1"/>
  <c r="AG61" i="17" s="1"/>
  <c r="AH61" i="17" s="1"/>
  <c r="AI61" i="17" s="1"/>
  <c r="AJ61" i="17" s="1"/>
  <c r="AK61" i="17" s="1"/>
  <c r="AL61" i="17" s="1"/>
  <c r="D86" i="17"/>
  <c r="E86" i="17" s="1"/>
  <c r="F86" i="17" s="1"/>
  <c r="G86" i="17" s="1"/>
  <c r="M63" i="11" s="1" a="1"/>
  <c r="M63" i="11" s="1"/>
  <c r="D91" i="17"/>
  <c r="E91" i="17" s="1"/>
  <c r="F91" i="17" s="1"/>
  <c r="G91" i="17" s="1"/>
  <c r="M50" i="11" s="1" a="1"/>
  <c r="M50" i="11" s="1"/>
  <c r="D59" i="17"/>
  <c r="E59" i="17" s="1"/>
  <c r="F59" i="17" s="1"/>
  <c r="G59" i="17" s="1"/>
  <c r="H59" i="17" s="1"/>
  <c r="I59" i="17" s="1"/>
  <c r="J59" i="17" s="1"/>
  <c r="K59" i="17" s="1"/>
  <c r="L59" i="17" s="1"/>
  <c r="M59" i="17" s="1"/>
  <c r="N59" i="17" s="1"/>
  <c r="O59" i="17" s="1"/>
  <c r="P59" i="17" s="1"/>
  <c r="Q59" i="17" s="1"/>
  <c r="R59" i="17" s="1"/>
  <c r="S59" i="17" s="1"/>
  <c r="T59" i="17" s="1"/>
  <c r="U59" i="17" s="1"/>
  <c r="V59" i="17" s="1"/>
  <c r="W59" i="17" s="1"/>
  <c r="X59" i="17" s="1"/>
  <c r="Y59" i="17" s="1"/>
  <c r="Z59" i="17" s="1"/>
  <c r="AA59" i="17" s="1"/>
  <c r="AB59" i="17" s="1"/>
  <c r="AC59" i="17" s="1"/>
  <c r="AD59" i="17" s="1"/>
  <c r="AE59" i="17" s="1"/>
  <c r="AF59" i="17" s="1"/>
  <c r="AG59" i="17" s="1"/>
  <c r="AH59" i="17" s="1"/>
  <c r="AI59" i="17" s="1"/>
  <c r="AJ59" i="17" s="1"/>
  <c r="AK59" i="17" s="1"/>
  <c r="AL59" i="17" s="1"/>
  <c r="D134" i="17"/>
  <c r="E134" i="17" s="1"/>
  <c r="F134" i="17" s="1"/>
  <c r="G134" i="17" s="1"/>
  <c r="H134" i="17" s="1"/>
  <c r="I134" i="17" s="1"/>
  <c r="J134" i="17" s="1"/>
  <c r="K134" i="17" s="1"/>
  <c r="L134" i="17" s="1"/>
  <c r="M134" i="17" s="1"/>
  <c r="N134" i="17" s="1"/>
  <c r="O134" i="17" s="1"/>
  <c r="P134" i="17" s="1"/>
  <c r="Q134" i="17" s="1"/>
  <c r="R134" i="17" s="1"/>
  <c r="S134" i="17" s="1"/>
  <c r="T134" i="17" s="1"/>
  <c r="U134" i="17" s="1"/>
  <c r="V134" i="17" s="1"/>
  <c r="W134" i="17" s="1"/>
  <c r="X134" i="17" s="1"/>
  <c r="Y134" i="17" s="1"/>
  <c r="Z134" i="17" s="1"/>
  <c r="AA134" i="17" s="1"/>
  <c r="AB134" i="17" s="1"/>
  <c r="AC134" i="17" s="1"/>
  <c r="AD134" i="17" s="1"/>
  <c r="AE134" i="17" s="1"/>
  <c r="AF134" i="17" s="1"/>
  <c r="AG134" i="17" s="1"/>
  <c r="AH134" i="17" s="1"/>
  <c r="AI134" i="17" s="1"/>
  <c r="AJ134" i="17" s="1"/>
  <c r="AK134" i="17" s="1"/>
  <c r="AL134" i="17" s="1"/>
  <c r="D135" i="17"/>
  <c r="E135" i="17" s="1"/>
  <c r="F135" i="17" s="1"/>
  <c r="G135" i="17" s="1"/>
  <c r="H135" i="17" s="1"/>
  <c r="I135" i="17" s="1"/>
  <c r="J135" i="17" s="1"/>
  <c r="K135" i="17" s="1"/>
  <c r="L135" i="17" s="1"/>
  <c r="M135" i="17" s="1"/>
  <c r="N135" i="17" s="1"/>
  <c r="O135" i="17" s="1"/>
  <c r="P135" i="17" s="1"/>
  <c r="Q135" i="17" s="1"/>
  <c r="R135" i="17" s="1"/>
  <c r="S135" i="17" s="1"/>
  <c r="T135" i="17" s="1"/>
  <c r="U135" i="17" s="1"/>
  <c r="V135" i="17" s="1"/>
  <c r="W135" i="17" s="1"/>
  <c r="X135" i="17" s="1"/>
  <c r="Y135" i="17" s="1"/>
  <c r="Z135" i="17" s="1"/>
  <c r="AA135" i="17" s="1"/>
  <c r="AB135" i="17" s="1"/>
  <c r="AC135" i="17" s="1"/>
  <c r="AD135" i="17" s="1"/>
  <c r="AE135" i="17" s="1"/>
  <c r="AF135" i="17" s="1"/>
  <c r="AG135" i="17" s="1"/>
  <c r="AH135" i="17" s="1"/>
  <c r="AI135" i="17" s="1"/>
  <c r="AJ135" i="17" s="1"/>
  <c r="AK135" i="17" s="1"/>
  <c r="AL135" i="17" s="1"/>
  <c r="D119" i="17"/>
  <c r="E119" i="17" s="1"/>
  <c r="F119" i="17" s="1"/>
  <c r="G119" i="17" s="1"/>
  <c r="H119" i="17" s="1"/>
  <c r="I119" i="17" s="1"/>
  <c r="J119" i="17" s="1"/>
  <c r="K119" i="17" s="1"/>
  <c r="L119" i="17" s="1"/>
  <c r="M119" i="17" s="1"/>
  <c r="N119" i="17" s="1"/>
  <c r="O119" i="17" s="1"/>
  <c r="P119" i="17" s="1"/>
  <c r="Q119" i="17" s="1"/>
  <c r="R119" i="17" s="1"/>
  <c r="S119" i="17" s="1"/>
  <c r="T119" i="17" s="1"/>
  <c r="U119" i="17" s="1"/>
  <c r="V119" i="17" s="1"/>
  <c r="W119" i="17" s="1"/>
  <c r="X119" i="17" s="1"/>
  <c r="Y119" i="17" s="1"/>
  <c r="Z119" i="17" s="1"/>
  <c r="AA119" i="17" s="1"/>
  <c r="AB119" i="17" s="1"/>
  <c r="AC119" i="17" s="1"/>
  <c r="AD119" i="17" s="1"/>
  <c r="AE119" i="17" s="1"/>
  <c r="AF119" i="17" s="1"/>
  <c r="AG119" i="17" s="1"/>
  <c r="AH119" i="17" s="1"/>
  <c r="AI119" i="17" s="1"/>
  <c r="AJ119" i="17" s="1"/>
  <c r="AK119" i="17" s="1"/>
  <c r="AL119" i="17" s="1"/>
  <c r="D62" i="17"/>
  <c r="E62" i="17" s="1"/>
  <c r="F62" i="17" s="1"/>
  <c r="G62" i="17" s="1"/>
  <c r="H62" i="17" s="1"/>
  <c r="I62" i="17" s="1"/>
  <c r="J62" i="17" s="1"/>
  <c r="K62" i="17" s="1"/>
  <c r="L62" i="17" s="1"/>
  <c r="M62" i="17" s="1"/>
  <c r="N62" i="17" s="1"/>
  <c r="O62" i="17" s="1"/>
  <c r="P62" i="17" s="1"/>
  <c r="Q62" i="17" s="1"/>
  <c r="R62" i="17" s="1"/>
  <c r="S62" i="17" s="1"/>
  <c r="T62" i="17" s="1"/>
  <c r="U62" i="17" s="1"/>
  <c r="V62" i="17" s="1"/>
  <c r="W62" i="17" s="1"/>
  <c r="X62" i="17" s="1"/>
  <c r="Y62" i="17" s="1"/>
  <c r="Z62" i="17" s="1"/>
  <c r="AA62" i="17" s="1"/>
  <c r="AB62" i="17" s="1"/>
  <c r="AC62" i="17" s="1"/>
  <c r="AD62" i="17" s="1"/>
  <c r="AE62" i="17" s="1"/>
  <c r="AF62" i="17" s="1"/>
  <c r="AG62" i="17" s="1"/>
  <c r="AH62" i="17" s="1"/>
  <c r="AI62" i="17" s="1"/>
  <c r="AJ62" i="17" s="1"/>
  <c r="AK62" i="17" s="1"/>
  <c r="AL62" i="17" s="1"/>
  <c r="D87" i="17"/>
  <c r="E87" i="17" s="1"/>
  <c r="F87" i="17" s="1"/>
  <c r="G87" i="17" s="1"/>
  <c r="H87" i="17" s="1"/>
  <c r="N63" i="11" s="1" a="1"/>
  <c r="N63" i="11" s="1"/>
  <c r="D90" i="17"/>
  <c r="E90" i="17" s="1"/>
  <c r="F90" i="17" s="1"/>
  <c r="L50" i="11" s="1" a="1"/>
  <c r="L50" i="11" s="1"/>
  <c r="D104" i="17"/>
  <c r="E104" i="17" s="1"/>
  <c r="F104" i="17" s="1"/>
  <c r="G104" i="17" s="1"/>
  <c r="H104" i="17" s="1"/>
  <c r="I104" i="17" s="1"/>
  <c r="J104" i="17" s="1"/>
  <c r="K104" i="17" s="1"/>
  <c r="L104" i="17" s="1"/>
  <c r="M104" i="17" s="1"/>
  <c r="N104" i="17" s="1"/>
  <c r="O104" i="17" s="1"/>
  <c r="P104" i="17" s="1"/>
  <c r="Q104" i="17" s="1"/>
  <c r="R104" i="17" s="1"/>
  <c r="S104" i="17" s="1"/>
  <c r="T104" i="17" s="1"/>
  <c r="U104" i="17" s="1"/>
  <c r="V104" i="17" s="1"/>
  <c r="W104" i="17" s="1"/>
  <c r="X104" i="17" s="1"/>
  <c r="Y104" i="17" s="1"/>
  <c r="Z104" i="17" s="1"/>
  <c r="AA104" i="17" s="1"/>
  <c r="AB104" i="17" s="1"/>
  <c r="AC104" i="17" s="1"/>
  <c r="AD104" i="17" s="1"/>
  <c r="AE104" i="17" s="1"/>
  <c r="AF104" i="17" s="1"/>
  <c r="AG104" i="17" s="1"/>
  <c r="AH104" i="17" s="1"/>
  <c r="AI104" i="17" s="1"/>
  <c r="AJ104" i="17" s="1"/>
  <c r="AK104" i="17" s="1"/>
  <c r="AL104" i="17" s="1"/>
  <c r="D14" i="17"/>
  <c r="E14" i="17" s="1"/>
  <c r="F14" i="17" s="1"/>
  <c r="G14" i="17" s="1"/>
  <c r="H14" i="17" s="1"/>
  <c r="I14" i="17" s="1"/>
  <c r="J14" i="17" s="1"/>
  <c r="K14" i="17" s="1"/>
  <c r="L14" i="17" s="1"/>
  <c r="M14" i="17" s="1"/>
  <c r="N14" i="17" s="1"/>
  <c r="O14" i="17" s="1"/>
  <c r="P14" i="17" s="1"/>
  <c r="Q14" i="17" s="1"/>
  <c r="R14" i="17" s="1"/>
  <c r="S14" i="17" s="1"/>
  <c r="T14" i="17" s="1"/>
  <c r="U14" i="17" s="1"/>
  <c r="V14" i="17" s="1"/>
  <c r="W14" i="17" s="1"/>
  <c r="X14" i="17" s="1"/>
  <c r="Y14" i="17" s="1"/>
  <c r="Z14" i="17" s="1"/>
  <c r="AA14" i="17" s="1"/>
  <c r="AB14" i="17" s="1"/>
  <c r="AC14" i="17" s="1"/>
  <c r="AD14" i="17" s="1"/>
  <c r="AE14" i="17" s="1"/>
  <c r="AF14" i="17" s="1"/>
  <c r="AG14" i="17" s="1"/>
  <c r="AH14" i="17" s="1"/>
  <c r="AI14" i="17" s="1"/>
  <c r="AJ14" i="17" s="1"/>
  <c r="AK14" i="17" s="1"/>
  <c r="AL14" i="17" s="1"/>
  <c r="D24" i="17"/>
  <c r="E24" i="17" s="1"/>
  <c r="F24" i="17" s="1"/>
  <c r="D12" i="17"/>
  <c r="E12" i="17" s="1"/>
  <c r="F12" i="17" s="1"/>
  <c r="G12" i="17" s="1"/>
  <c r="H12" i="17" s="1"/>
  <c r="I12" i="17" s="1"/>
  <c r="J12" i="17" s="1"/>
  <c r="K12" i="17" s="1"/>
  <c r="L12" i="17" s="1"/>
  <c r="M12" i="17" s="1"/>
  <c r="N12" i="17" s="1"/>
  <c r="O12" i="17" s="1"/>
  <c r="P12" i="17" s="1"/>
  <c r="Q12" i="17" s="1"/>
  <c r="R12" i="17" s="1"/>
  <c r="S12" i="17" s="1"/>
  <c r="T12" i="17" s="1"/>
  <c r="U12" i="17" s="1"/>
  <c r="V12" i="17" s="1"/>
  <c r="W12" i="17" s="1"/>
  <c r="X12" i="17" s="1"/>
  <c r="Y12" i="17" s="1"/>
  <c r="Z12" i="17" s="1"/>
  <c r="AA12" i="17" s="1"/>
  <c r="AB12" i="17" s="1"/>
  <c r="AC12" i="17" s="1"/>
  <c r="AD12" i="17" s="1"/>
  <c r="AE12" i="17" s="1"/>
  <c r="AF12" i="17" s="1"/>
  <c r="AG12" i="17" s="1"/>
  <c r="AH12" i="17" s="1"/>
  <c r="AI12" i="17" s="1"/>
  <c r="AJ12" i="17" s="1"/>
  <c r="AK12" i="17" s="1"/>
  <c r="AL12" i="17" s="1"/>
  <c r="D39" i="17"/>
  <c r="E39" i="17" s="1"/>
  <c r="F39" i="17" s="1"/>
  <c r="L62" i="11" s="1" a="1"/>
  <c r="L62" i="11" s="1"/>
  <c r="D23" i="17"/>
  <c r="E23" i="17" s="1"/>
  <c r="K101" i="11" s="1" a="1"/>
  <c r="K101" i="11" s="1"/>
  <c r="D40" i="17"/>
  <c r="E40" i="17" s="1"/>
  <c r="F40" i="17" s="1"/>
  <c r="G40" i="17" s="1"/>
  <c r="M62" i="11" s="1" a="1"/>
  <c r="M62" i="11" s="1"/>
  <c r="D54" i="17"/>
  <c r="E54" i="17" s="1"/>
  <c r="F54" i="17" s="1"/>
  <c r="D38" i="17"/>
  <c r="E38" i="17" s="1"/>
  <c r="K62" i="11" s="1" a="1"/>
  <c r="K62" i="11" s="1"/>
  <c r="D22" i="17"/>
  <c r="D37" i="17"/>
  <c r="J62" i="11" s="1" a="1"/>
  <c r="J62" i="11" s="1"/>
  <c r="D21" i="17"/>
  <c r="E21" i="17" s="1"/>
  <c r="F21" i="17" s="1"/>
  <c r="G21" i="17" s="1"/>
  <c r="H21" i="17" s="1"/>
  <c r="I21" i="17" s="1"/>
  <c r="J21" i="17" s="1"/>
  <c r="K21" i="17" s="1"/>
  <c r="L21" i="17" s="1"/>
  <c r="M21" i="17" s="1"/>
  <c r="N21" i="17" s="1"/>
  <c r="O21" i="17" s="1"/>
  <c r="P21" i="17" s="1"/>
  <c r="Q21" i="17" s="1"/>
  <c r="R21" i="17" s="1"/>
  <c r="S21" i="17" s="1"/>
  <c r="T21" i="17" s="1"/>
  <c r="U21" i="17" s="1"/>
  <c r="V21" i="17" s="1"/>
  <c r="W21" i="17" s="1"/>
  <c r="X21" i="17" s="1"/>
  <c r="Y21" i="17" s="1"/>
  <c r="Z21" i="17" s="1"/>
  <c r="AA21" i="17" s="1"/>
  <c r="AB21" i="17" s="1"/>
  <c r="AC21" i="17" s="1"/>
  <c r="AD21" i="17" s="1"/>
  <c r="AE21" i="17" s="1"/>
  <c r="AF21" i="17" s="1"/>
  <c r="AG21" i="17" s="1"/>
  <c r="AH21" i="17" s="1"/>
  <c r="AI21" i="17" s="1"/>
  <c r="AJ21" i="17" s="1"/>
  <c r="AK21" i="17" s="1"/>
  <c r="AL21" i="17" s="1"/>
  <c r="D15" i="17"/>
  <c r="E15" i="17" s="1"/>
  <c r="F15" i="17" s="1"/>
  <c r="G15" i="17" s="1"/>
  <c r="H15" i="17" s="1"/>
  <c r="I15" i="17" s="1"/>
  <c r="J15" i="17" s="1"/>
  <c r="K15" i="17" s="1"/>
  <c r="L15" i="17" s="1"/>
  <c r="M15" i="17" s="1"/>
  <c r="N15" i="17" s="1"/>
  <c r="O15" i="17" s="1"/>
  <c r="P15" i="17" s="1"/>
  <c r="Q15" i="17" s="1"/>
  <c r="R15" i="17" s="1"/>
  <c r="S15" i="17" s="1"/>
  <c r="T15" i="17" s="1"/>
  <c r="U15" i="17" s="1"/>
  <c r="V15" i="17" s="1"/>
  <c r="W15" i="17" s="1"/>
  <c r="X15" i="17" s="1"/>
  <c r="Y15" i="17" s="1"/>
  <c r="Z15" i="17" s="1"/>
  <c r="AA15" i="17" s="1"/>
  <c r="AB15" i="17" s="1"/>
  <c r="AC15" i="17" s="1"/>
  <c r="AD15" i="17" s="1"/>
  <c r="AE15" i="17" s="1"/>
  <c r="AF15" i="17" s="1"/>
  <c r="AG15" i="17" s="1"/>
  <c r="AH15" i="17" s="1"/>
  <c r="AI15" i="17" s="1"/>
  <c r="AJ15" i="17" s="1"/>
  <c r="AK15" i="17" s="1"/>
  <c r="AL15" i="17" s="1"/>
  <c r="D35" i="17"/>
  <c r="E35" i="17" s="1"/>
  <c r="F35" i="17" s="1"/>
  <c r="G35" i="17" s="1"/>
  <c r="M75" i="11" s="1" a="1"/>
  <c r="M75" i="11" s="1"/>
  <c r="D50" i="17"/>
  <c r="E50" i="17" s="1"/>
  <c r="F50" i="17" s="1"/>
  <c r="G50" i="17" s="1"/>
  <c r="M36" i="11" s="1" a="1"/>
  <c r="M36" i="11" s="1"/>
  <c r="D33" i="17"/>
  <c r="E33" i="17" s="1"/>
  <c r="K75" i="11" s="1" a="1"/>
  <c r="K75" i="11" s="1"/>
  <c r="D31" i="17"/>
  <c r="E31" i="17" s="1"/>
  <c r="F31" i="17" s="1"/>
  <c r="G31" i="17" s="1"/>
  <c r="H31" i="17" s="1"/>
  <c r="N88" i="11" s="1" a="1"/>
  <c r="N88" i="11" s="1"/>
  <c r="D28" i="17"/>
  <c r="E28" i="17" s="1"/>
  <c r="K88" i="11" s="1" a="1"/>
  <c r="K88" i="11" s="1"/>
  <c r="D51" i="17"/>
  <c r="E51" i="17" s="1"/>
  <c r="F51" i="17" s="1"/>
  <c r="G51" i="17" s="1"/>
  <c r="H51" i="17" s="1"/>
  <c r="N36" i="11" s="1" a="1"/>
  <c r="N36" i="11" s="1"/>
  <c r="D34" i="17"/>
  <c r="E34" i="17" s="1"/>
  <c r="F34" i="17" s="1"/>
  <c r="L75" i="11" s="1" a="1"/>
  <c r="L75" i="11" s="1"/>
  <c r="D49" i="17"/>
  <c r="E49" i="17" s="1"/>
  <c r="F49" i="17" s="1"/>
  <c r="L36" i="11" s="1" a="1"/>
  <c r="L36" i="11" s="1"/>
  <c r="D16" i="17"/>
  <c r="E16" i="17" s="1"/>
  <c r="F16" i="17" s="1"/>
  <c r="G16" i="17" s="1"/>
  <c r="H16" i="17" s="1"/>
  <c r="I16" i="17" s="1"/>
  <c r="J16" i="17" s="1"/>
  <c r="K16" i="17" s="1"/>
  <c r="L16" i="17" s="1"/>
  <c r="M16" i="17" s="1"/>
  <c r="N16" i="17" s="1"/>
  <c r="O16" i="17" s="1"/>
  <c r="P16" i="17" s="1"/>
  <c r="Q16" i="17" s="1"/>
  <c r="R16" i="17" s="1"/>
  <c r="S16" i="17" s="1"/>
  <c r="T16" i="17" s="1"/>
  <c r="U16" i="17" s="1"/>
  <c r="V16" i="17" s="1"/>
  <c r="W16" i="17" s="1"/>
  <c r="X16" i="17" s="1"/>
  <c r="Y16" i="17" s="1"/>
  <c r="Z16" i="17" s="1"/>
  <c r="AA16" i="17" s="1"/>
  <c r="AB16" i="17" s="1"/>
  <c r="AC16" i="17" s="1"/>
  <c r="AD16" i="17" s="1"/>
  <c r="AE16" i="17" s="1"/>
  <c r="AF16" i="17" s="1"/>
  <c r="AG16" i="17" s="1"/>
  <c r="AH16" i="17" s="1"/>
  <c r="AI16" i="17" s="1"/>
  <c r="AJ16" i="17" s="1"/>
  <c r="AK16" i="17" s="1"/>
  <c r="AL16" i="17" s="1"/>
  <c r="D26" i="17"/>
  <c r="E26" i="17" s="1"/>
  <c r="F26" i="17" s="1"/>
  <c r="G26" i="17" s="1"/>
  <c r="H26" i="17" s="1"/>
  <c r="D17" i="17"/>
  <c r="E17" i="17" s="1"/>
  <c r="F17" i="17" s="1"/>
  <c r="G17" i="17" s="1"/>
  <c r="H17" i="17" s="1"/>
  <c r="I17" i="17" s="1"/>
  <c r="J17" i="17" s="1"/>
  <c r="K17" i="17" s="1"/>
  <c r="L17" i="17" s="1"/>
  <c r="M17" i="17" s="1"/>
  <c r="N17" i="17" s="1"/>
  <c r="O17" i="17" s="1"/>
  <c r="P17" i="17" s="1"/>
  <c r="Q17" i="17" s="1"/>
  <c r="R17" i="17" s="1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AE17" i="17" s="1"/>
  <c r="AF17" i="17" s="1"/>
  <c r="AG17" i="17" s="1"/>
  <c r="AH17" i="17" s="1"/>
  <c r="AI17" i="17" s="1"/>
  <c r="AJ17" i="17" s="1"/>
  <c r="AK17" i="17" s="1"/>
  <c r="AL17" i="17" s="1"/>
  <c r="D32" i="17"/>
  <c r="J75" i="11" s="1" a="1"/>
  <c r="J75" i="11" s="1"/>
  <c r="D19" i="17"/>
  <c r="E19" i="17" s="1"/>
  <c r="F19" i="17" s="1"/>
  <c r="G19" i="17" s="1"/>
  <c r="H19" i="17" s="1"/>
  <c r="I19" i="17" s="1"/>
  <c r="J19" i="17" s="1"/>
  <c r="K19" i="17" s="1"/>
  <c r="L19" i="17" s="1"/>
  <c r="M19" i="17" s="1"/>
  <c r="N19" i="17" s="1"/>
  <c r="O19" i="17" s="1"/>
  <c r="P19" i="17" s="1"/>
  <c r="Q19" i="17" s="1"/>
  <c r="R19" i="17" s="1"/>
  <c r="S19" i="17" s="1"/>
  <c r="T19" i="17" s="1"/>
  <c r="U19" i="17" s="1"/>
  <c r="V19" i="17" s="1"/>
  <c r="W19" i="17" s="1"/>
  <c r="X19" i="17" s="1"/>
  <c r="Y19" i="17" s="1"/>
  <c r="Z19" i="17" s="1"/>
  <c r="AA19" i="17" s="1"/>
  <c r="AB19" i="17" s="1"/>
  <c r="AC19" i="17" s="1"/>
  <c r="AD19" i="17" s="1"/>
  <c r="AE19" i="17" s="1"/>
  <c r="AF19" i="17" s="1"/>
  <c r="AG19" i="17" s="1"/>
  <c r="AH19" i="17" s="1"/>
  <c r="AI19" i="17" s="1"/>
  <c r="AJ19" i="17" s="1"/>
  <c r="AK19" i="17" s="1"/>
  <c r="AL19" i="17" s="1"/>
  <c r="D18" i="17"/>
  <c r="E18" i="17" s="1"/>
  <c r="F18" i="17" s="1"/>
  <c r="G18" i="17" s="1"/>
  <c r="H18" i="17" s="1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S18" i="17" s="1"/>
  <c r="T18" i="17" s="1"/>
  <c r="U18" i="17" s="1"/>
  <c r="V18" i="17" s="1"/>
  <c r="W18" i="17" s="1"/>
  <c r="X18" i="17" s="1"/>
  <c r="Y18" i="17" s="1"/>
  <c r="Z18" i="17" s="1"/>
  <c r="AA18" i="17" s="1"/>
  <c r="AB18" i="17" s="1"/>
  <c r="AC18" i="17" s="1"/>
  <c r="AD18" i="17" s="1"/>
  <c r="AE18" i="17" s="1"/>
  <c r="AF18" i="17" s="1"/>
  <c r="AG18" i="17" s="1"/>
  <c r="AH18" i="17" s="1"/>
  <c r="AI18" i="17" s="1"/>
  <c r="AJ18" i="17" s="1"/>
  <c r="AK18" i="17" s="1"/>
  <c r="AL18" i="17" s="1"/>
  <c r="D44" i="17"/>
  <c r="E44" i="17" s="1"/>
  <c r="F44" i="17" s="1"/>
  <c r="L49" i="11" s="1" a="1"/>
  <c r="L49" i="11" s="1"/>
  <c r="D42" i="17"/>
  <c r="J49" i="11" s="1" a="1"/>
  <c r="J49" i="11" s="1"/>
  <c r="D48" i="17"/>
  <c r="E48" i="17" s="1"/>
  <c r="K36" i="11" s="1" a="1"/>
  <c r="K36" i="11" s="1"/>
  <c r="D47" i="17"/>
  <c r="J36" i="11" s="1" a="1"/>
  <c r="J36" i="11" s="1"/>
  <c r="D46" i="17"/>
  <c r="E46" i="17" s="1"/>
  <c r="F46" i="17" s="1"/>
  <c r="G46" i="17" s="1"/>
  <c r="H46" i="17" s="1"/>
  <c r="N49" i="11" s="1" a="1"/>
  <c r="N49" i="11" s="1"/>
  <c r="D30" i="17"/>
  <c r="E30" i="17" s="1"/>
  <c r="F30" i="17" s="1"/>
  <c r="G30" i="17" s="1"/>
  <c r="M88" i="11" s="1" a="1"/>
  <c r="M88" i="11" s="1"/>
  <c r="F8" i="14"/>
  <c r="G8" i="14" s="1"/>
  <c r="B9" i="14"/>
  <c r="B8" i="14" s="1"/>
  <c r="E10" i="14"/>
  <c r="G10" i="14" s="1"/>
  <c r="F11" i="14"/>
  <c r="E11" i="14"/>
  <c r="E6" i="14"/>
  <c r="G6" i="14" s="1"/>
  <c r="E5" i="14"/>
  <c r="E7" i="14"/>
  <c r="G7" i="14" s="1"/>
  <c r="E9" i="14"/>
  <c r="G9" i="14" s="1"/>
  <c r="E14" i="11"/>
  <c r="D13" i="1"/>
  <c r="C13" i="1"/>
  <c r="C18" i="1"/>
  <c r="D18" i="1"/>
  <c r="E18" i="1"/>
  <c r="E13" i="1"/>
  <c r="G18" i="1"/>
  <c r="F18" i="1"/>
  <c r="G13" i="1"/>
  <c r="F13" i="1"/>
  <c r="H18" i="1"/>
  <c r="H13" i="1"/>
  <c r="Q16" i="1"/>
  <c r="Q18" i="1" s="1"/>
  <c r="P16" i="1"/>
  <c r="P18" i="1" s="1"/>
  <c r="Q11" i="1"/>
  <c r="Q13" i="1" s="1"/>
  <c r="P11" i="1"/>
  <c r="P13" i="1" s="1"/>
  <c r="O16" i="1"/>
  <c r="O18" i="1" s="1"/>
  <c r="N16" i="1"/>
  <c r="N18" i="1" s="1"/>
  <c r="O11" i="1"/>
  <c r="O13" i="1" s="1"/>
  <c r="N11" i="1"/>
  <c r="N13" i="1" s="1"/>
  <c r="M18" i="1"/>
  <c r="L18" i="1"/>
  <c r="K18" i="1"/>
  <c r="J18" i="1"/>
  <c r="I18" i="1"/>
  <c r="J13" i="1"/>
  <c r="K13" i="1"/>
  <c r="L13" i="1"/>
  <c r="M13" i="1"/>
  <c r="I13" i="1"/>
  <c r="W18" i="1"/>
  <c r="V18" i="1"/>
  <c r="U18" i="1"/>
  <c r="T18" i="1"/>
  <c r="S18" i="1"/>
  <c r="R18" i="1"/>
  <c r="S13" i="1"/>
  <c r="T13" i="1"/>
  <c r="U13" i="1"/>
  <c r="R13" i="1"/>
  <c r="V13" i="1"/>
  <c r="W13" i="1"/>
  <c r="X18" i="1"/>
  <c r="X13" i="1"/>
  <c r="Y18" i="1"/>
  <c r="Y13" i="1"/>
  <c r="Z18" i="1"/>
  <c r="Z13" i="1"/>
  <c r="AA18" i="1"/>
  <c r="AA13" i="1"/>
  <c r="AC16" i="1"/>
  <c r="AC18" i="1" s="1"/>
  <c r="AC11" i="1"/>
  <c r="AC13" i="1" s="1"/>
  <c r="AB18" i="1"/>
  <c r="AB13" i="1"/>
  <c r="AD18" i="1"/>
  <c r="AD13" i="1"/>
  <c r="AE18" i="1"/>
  <c r="AE13" i="1"/>
  <c r="AG16" i="1"/>
  <c r="AG18" i="1" s="1"/>
  <c r="AG11" i="1"/>
  <c r="AG13" i="1" s="1"/>
  <c r="AF18" i="1"/>
  <c r="AF13" i="1"/>
  <c r="AH18" i="1"/>
  <c r="AH13" i="1"/>
  <c r="AI16" i="1"/>
  <c r="AI18" i="1" s="1"/>
  <c r="AI11" i="1"/>
  <c r="AI13" i="1" s="1"/>
  <c r="AJ13" i="1"/>
  <c r="AJ18" i="1"/>
  <c r="AK18" i="1"/>
  <c r="AK13" i="1"/>
  <c r="AJ10" i="1"/>
  <c r="AI10" i="1" s="1"/>
  <c r="AH10" i="1" s="1"/>
  <c r="AG10" i="1" s="1"/>
  <c r="AF10" i="1" s="1"/>
  <c r="AE10" i="1" s="1"/>
  <c r="AD10" i="1" s="1"/>
  <c r="AC10" i="1" s="1"/>
  <c r="AB10" i="1" s="1"/>
  <c r="AA10" i="1" s="1"/>
  <c r="Z10" i="1" s="1"/>
  <c r="Y10" i="1" s="1"/>
  <c r="X10" i="1" s="1"/>
  <c r="W10" i="1" s="1"/>
  <c r="V10" i="1" s="1"/>
  <c r="U10" i="1" s="1"/>
  <c r="T10" i="1" s="1"/>
  <c r="S10" i="1" s="1"/>
  <c r="R10" i="1" s="1"/>
  <c r="Q10" i="1" s="1"/>
  <c r="P10" i="1" s="1"/>
  <c r="O10" i="1" s="1"/>
  <c r="N10" i="1" s="1"/>
  <c r="M10" i="1" s="1"/>
  <c r="L10" i="1" s="1"/>
  <c r="K10" i="1" s="1"/>
  <c r="J10" i="1" s="1"/>
  <c r="I10" i="1" s="1"/>
  <c r="H10" i="1" s="1"/>
  <c r="G10" i="1" s="1"/>
  <c r="F10" i="1" s="1"/>
  <c r="E10" i="1" s="1"/>
  <c r="D10" i="1" s="1"/>
  <c r="C10" i="1" s="1"/>
  <c r="D95" i="11" l="1"/>
  <c r="F89" i="11" a="1"/>
  <c r="F89" i="11" s="1"/>
  <c r="G50" i="11" a="1"/>
  <c r="G50" i="11" s="1"/>
  <c r="F50" i="11" a="1"/>
  <c r="F50" i="11" s="1"/>
  <c r="E50" i="11" a="1"/>
  <c r="E50" i="11" s="1"/>
  <c r="D76" i="11" a="1"/>
  <c r="D76" i="11" s="1"/>
  <c r="D24" i="11" a="1"/>
  <c r="D24" i="11" s="1"/>
  <c r="G76" i="11" a="1"/>
  <c r="G76" i="11" s="1"/>
  <c r="H50" i="11" a="1"/>
  <c r="H50" i="11" s="1"/>
  <c r="F36" i="11" a="1"/>
  <c r="F36" i="11" s="1"/>
  <c r="F62" i="11" a="1"/>
  <c r="F62" i="11" s="1"/>
  <c r="G36" i="11" a="1"/>
  <c r="G36" i="11" s="1"/>
  <c r="E36" i="11" a="1"/>
  <c r="E36" i="11" s="1"/>
  <c r="D75" i="11" a="1"/>
  <c r="D75" i="11" s="1"/>
  <c r="E101" i="11" a="1"/>
  <c r="E101" i="11" s="1"/>
  <c r="E89" i="11" a="1"/>
  <c r="E89" i="11" s="1"/>
  <c r="F49" i="11" a="1"/>
  <c r="F49" i="11" s="1"/>
  <c r="D36" i="11" a="1"/>
  <c r="D36" i="11" s="1"/>
  <c r="D63" i="11" a="1"/>
  <c r="D63" i="11" s="1"/>
  <c r="E75" i="11" a="1"/>
  <c r="E75" i="11" s="1"/>
  <c r="E102" i="11" a="1"/>
  <c r="E102" i="11" s="1"/>
  <c r="H102" i="11" a="1"/>
  <c r="H102" i="11" s="1"/>
  <c r="F76" i="11" a="1"/>
  <c r="F76" i="11" s="1"/>
  <c r="F101" i="11" a="1"/>
  <c r="F101" i="11" s="1"/>
  <c r="D89" i="11" a="1"/>
  <c r="D89" i="11" s="1"/>
  <c r="E49" i="11" a="1"/>
  <c r="E49" i="11" s="1"/>
  <c r="H62" i="11" a="1"/>
  <c r="H62" i="11" s="1"/>
  <c r="D62" i="11" a="1"/>
  <c r="D62" i="11" s="1"/>
  <c r="D102" i="11" a="1"/>
  <c r="D102" i="11" s="1"/>
  <c r="D23" i="11" a="1"/>
  <c r="D23" i="11" s="1"/>
  <c r="G37" i="11" a="1"/>
  <c r="G37" i="11" s="1"/>
  <c r="D88" i="11" a="1"/>
  <c r="D88" i="11" s="1"/>
  <c r="AK9" i="1"/>
  <c r="AJ9" i="1" s="1"/>
  <c r="AI9" i="1" s="1"/>
  <c r="AH9" i="1" s="1"/>
  <c r="AG9" i="1" s="1"/>
  <c r="AF9" i="1" s="1"/>
  <c r="AE9" i="1" s="1"/>
  <c r="AD9" i="1" s="1"/>
  <c r="AC9" i="1" s="1"/>
  <c r="AB9" i="1" s="1"/>
  <c r="AA9" i="1" s="1"/>
  <c r="Z9" i="1" s="1"/>
  <c r="Y9" i="1" s="1"/>
  <c r="X9" i="1" s="1"/>
  <c r="W9" i="1" s="1"/>
  <c r="V9" i="1" s="1"/>
  <c r="U9" i="1" s="1"/>
  <c r="T9" i="1" s="1"/>
  <c r="S9" i="1" s="1"/>
  <c r="R9" i="1" s="1"/>
  <c r="Q9" i="1" s="1"/>
  <c r="P9" i="1" s="1"/>
  <c r="O9" i="1" s="1"/>
  <c r="N9" i="1" s="1"/>
  <c r="M9" i="1" s="1"/>
  <c r="L9" i="1" s="1"/>
  <c r="K9" i="1" s="1"/>
  <c r="J9" i="1" s="1"/>
  <c r="I9" i="1" s="1"/>
  <c r="H9" i="1" s="1"/>
  <c r="G9" i="1" s="1"/>
  <c r="F9" i="1" s="1"/>
  <c r="E9" i="1" s="1"/>
  <c r="D9" i="1" s="1"/>
  <c r="C9" i="1" s="1"/>
  <c r="E41" i="13"/>
  <c r="E42" i="13" s="1"/>
  <c r="E43" i="13" s="1"/>
  <c r="E44" i="13" s="1"/>
  <c r="E46" i="13" s="1"/>
  <c r="E47" i="13" s="1"/>
  <c r="E48" i="13" s="1"/>
  <c r="E23" i="11" a="1"/>
  <c r="E23" i="11" s="1"/>
  <c r="E24" i="11" a="1"/>
  <c r="E24" i="11" s="1"/>
  <c r="F33" i="17"/>
  <c r="G33" i="17" s="1"/>
  <c r="H33" i="17" s="1"/>
  <c r="I33" i="17" s="1"/>
  <c r="J33" i="17" s="1"/>
  <c r="P88" i="11" s="1" a="1"/>
  <c r="P88" i="11" s="1"/>
  <c r="G34" i="17"/>
  <c r="H34" i="17" s="1"/>
  <c r="I34" i="17" s="1"/>
  <c r="J34" i="17" s="1"/>
  <c r="K34" i="17" s="1"/>
  <c r="Q88" i="11" s="1" a="1"/>
  <c r="Q88" i="11" s="1"/>
  <c r="I36" i="17"/>
  <c r="J36" i="17" s="1"/>
  <c r="K36" i="17" s="1"/>
  <c r="L36" i="17" s="1"/>
  <c r="M36" i="17" s="1"/>
  <c r="S88" i="11" s="1" a="1"/>
  <c r="S88" i="11" s="1"/>
  <c r="H35" i="17"/>
  <c r="I35" i="17" s="1"/>
  <c r="J35" i="17" s="1"/>
  <c r="K35" i="17" s="1"/>
  <c r="L35" i="17" s="1"/>
  <c r="R88" i="11" s="1" a="1"/>
  <c r="R88" i="11" s="1"/>
  <c r="E32" i="17"/>
  <c r="F32" i="17" s="1"/>
  <c r="G32" i="17" s="1"/>
  <c r="H32" i="17" s="1"/>
  <c r="I32" i="17" s="1"/>
  <c r="O88" i="11" s="1" a="1"/>
  <c r="O88" i="11" s="1"/>
  <c r="I41" i="17"/>
  <c r="J41" i="17" s="1"/>
  <c r="K41" i="17" s="1"/>
  <c r="L41" i="17" s="1"/>
  <c r="M41" i="17" s="1"/>
  <c r="S75" i="11" s="1" a="1"/>
  <c r="S75" i="11" s="1"/>
  <c r="E37" i="17"/>
  <c r="F37" i="17" s="1"/>
  <c r="G37" i="17" s="1"/>
  <c r="H37" i="17" s="1"/>
  <c r="I37" i="17" s="1"/>
  <c r="O75" i="11" s="1" a="1"/>
  <c r="O75" i="11" s="1"/>
  <c r="G39" i="17"/>
  <c r="H39" i="17" s="1"/>
  <c r="I39" i="17" s="1"/>
  <c r="J39" i="17" s="1"/>
  <c r="K39" i="17" s="1"/>
  <c r="Q75" i="11" s="1" a="1"/>
  <c r="Q75" i="11" s="1"/>
  <c r="F38" i="17"/>
  <c r="G38" i="17" s="1"/>
  <c r="H38" i="17" s="1"/>
  <c r="I38" i="17" s="1"/>
  <c r="J38" i="17" s="1"/>
  <c r="P75" i="11" s="1" a="1"/>
  <c r="P75" i="11" s="1"/>
  <c r="G44" i="17"/>
  <c r="H44" i="17" s="1"/>
  <c r="I44" i="17" s="1"/>
  <c r="J44" i="17" s="1"/>
  <c r="K44" i="17" s="1"/>
  <c r="Q62" i="11" s="1" a="1"/>
  <c r="Q62" i="11" s="1"/>
  <c r="I46" i="17"/>
  <c r="J46" i="17" s="1"/>
  <c r="K46" i="17" s="1"/>
  <c r="L46" i="17" s="1"/>
  <c r="M46" i="17" s="1"/>
  <c r="S62" i="11" s="1" a="1"/>
  <c r="S62" i="11" s="1"/>
  <c r="H45" i="17"/>
  <c r="I45" i="17" s="1"/>
  <c r="J45" i="17" s="1"/>
  <c r="K45" i="17" s="1"/>
  <c r="L45" i="17" s="1"/>
  <c r="R62" i="11" s="1" a="1"/>
  <c r="R62" i="11" s="1"/>
  <c r="F43" i="17"/>
  <c r="G43" i="17" s="1"/>
  <c r="H43" i="17" s="1"/>
  <c r="I43" i="17" s="1"/>
  <c r="J43" i="17" s="1"/>
  <c r="P62" i="11" s="1" a="1"/>
  <c r="P62" i="11" s="1"/>
  <c r="I51" i="17"/>
  <c r="J51" i="17" s="1"/>
  <c r="K51" i="17" s="1"/>
  <c r="L51" i="17" s="1"/>
  <c r="M51" i="17" s="1"/>
  <c r="S49" i="11" s="1" a="1"/>
  <c r="S49" i="11" s="1"/>
  <c r="E47" i="17"/>
  <c r="F47" i="17" s="1"/>
  <c r="G47" i="17" s="1"/>
  <c r="H47" i="17" s="1"/>
  <c r="I47" i="17" s="1"/>
  <c r="O49" i="11" s="1" a="1"/>
  <c r="O49" i="11" s="1"/>
  <c r="F48" i="17"/>
  <c r="G48" i="17" s="1"/>
  <c r="H48" i="17" s="1"/>
  <c r="I48" i="17" s="1"/>
  <c r="J48" i="17" s="1"/>
  <c r="P49" i="11" s="1" a="1"/>
  <c r="P49" i="11" s="1"/>
  <c r="K27" i="20"/>
  <c r="E27" i="17"/>
  <c r="F27" i="17" s="1"/>
  <c r="G27" i="17" s="1"/>
  <c r="H27" i="17" s="1"/>
  <c r="I27" i="17" s="1"/>
  <c r="O101" i="11" s="1" a="1"/>
  <c r="O101" i="11" s="1"/>
  <c r="F28" i="17"/>
  <c r="G28" i="17" s="1"/>
  <c r="H28" i="17" s="1"/>
  <c r="I28" i="17" s="1"/>
  <c r="J28" i="17" s="1"/>
  <c r="P101" i="11" s="1" a="1"/>
  <c r="P101" i="11" s="1"/>
  <c r="H30" i="17"/>
  <c r="I30" i="17" s="1"/>
  <c r="J30" i="17" s="1"/>
  <c r="K30" i="17" s="1"/>
  <c r="L30" i="17" s="1"/>
  <c r="M30" i="17" s="1"/>
  <c r="N30" i="17" s="1"/>
  <c r="O30" i="17" s="1"/>
  <c r="P30" i="17" s="1"/>
  <c r="Q30" i="17" s="1"/>
  <c r="R30" i="17" s="1"/>
  <c r="S30" i="17" s="1"/>
  <c r="T30" i="17" s="1"/>
  <c r="U30" i="17" s="1"/>
  <c r="V30" i="17" s="1"/>
  <c r="W30" i="17" s="1"/>
  <c r="X30" i="17" s="1"/>
  <c r="Y30" i="17" s="1"/>
  <c r="Z30" i="17" s="1"/>
  <c r="AA30" i="17" s="1"/>
  <c r="AB30" i="17" s="1"/>
  <c r="AC30" i="17" s="1"/>
  <c r="AD30" i="17" s="1"/>
  <c r="AE30" i="17" s="1"/>
  <c r="AF30" i="17" s="1"/>
  <c r="AG30" i="17" s="1"/>
  <c r="AH30" i="17" s="1"/>
  <c r="AI30" i="17" s="1"/>
  <c r="AJ30" i="17" s="1"/>
  <c r="AK30" i="17" s="1"/>
  <c r="AL30" i="17" s="1"/>
  <c r="I31" i="17"/>
  <c r="J31" i="17" s="1"/>
  <c r="K31" i="17" s="1"/>
  <c r="L31" i="17" s="1"/>
  <c r="M31" i="17" s="1"/>
  <c r="N31" i="17" s="1"/>
  <c r="O31" i="17" s="1"/>
  <c r="P31" i="17" s="1"/>
  <c r="Q31" i="17" s="1"/>
  <c r="R31" i="17" s="1"/>
  <c r="S31" i="17" s="1"/>
  <c r="T31" i="17" s="1"/>
  <c r="U31" i="17" s="1"/>
  <c r="V31" i="17" s="1"/>
  <c r="W31" i="17" s="1"/>
  <c r="X31" i="17" s="1"/>
  <c r="Y31" i="17" s="1"/>
  <c r="Z31" i="17" s="1"/>
  <c r="AA31" i="17" s="1"/>
  <c r="AB31" i="17" s="1"/>
  <c r="AC31" i="17" s="1"/>
  <c r="AD31" i="17" s="1"/>
  <c r="AE31" i="17" s="1"/>
  <c r="AF31" i="17" s="1"/>
  <c r="AG31" i="17" s="1"/>
  <c r="AH31" i="17" s="1"/>
  <c r="AI31" i="17" s="1"/>
  <c r="AJ31" i="17" s="1"/>
  <c r="AK31" i="17" s="1"/>
  <c r="AL31" i="17" s="1"/>
  <c r="E22" i="17"/>
  <c r="F22" i="17" s="1"/>
  <c r="G22" i="17" s="1"/>
  <c r="H22" i="17" s="1"/>
  <c r="I22" i="17" s="1"/>
  <c r="J22" i="17" s="1"/>
  <c r="K22" i="17" s="1"/>
  <c r="L22" i="17" s="1"/>
  <c r="M22" i="17" s="1"/>
  <c r="N22" i="17" s="1"/>
  <c r="O22" i="17" s="1"/>
  <c r="P22" i="17" s="1"/>
  <c r="Q22" i="17" s="1"/>
  <c r="R22" i="17" s="1"/>
  <c r="S22" i="17" s="1"/>
  <c r="T22" i="17" s="1"/>
  <c r="U22" i="17" s="1"/>
  <c r="V22" i="17" s="1"/>
  <c r="W22" i="17" s="1"/>
  <c r="X22" i="17" s="1"/>
  <c r="Y22" i="17" s="1"/>
  <c r="Z22" i="17" s="1"/>
  <c r="AA22" i="17" s="1"/>
  <c r="AB22" i="17" s="1"/>
  <c r="AC22" i="17" s="1"/>
  <c r="AD22" i="17" s="1"/>
  <c r="AE22" i="17" s="1"/>
  <c r="AF22" i="17" s="1"/>
  <c r="AG22" i="17" s="1"/>
  <c r="AH22" i="17" s="1"/>
  <c r="AI22" i="17" s="1"/>
  <c r="AJ22" i="17" s="1"/>
  <c r="AK22" i="17" s="1"/>
  <c r="AL22" i="17" s="1"/>
  <c r="J101" i="11" a="1"/>
  <c r="J101" i="11" s="1"/>
  <c r="I26" i="17"/>
  <c r="J26" i="17" s="1"/>
  <c r="K26" i="17" s="1"/>
  <c r="L26" i="17" s="1"/>
  <c r="M26" i="17" s="1"/>
  <c r="N26" i="17" s="1"/>
  <c r="O26" i="17" s="1"/>
  <c r="P26" i="17" s="1"/>
  <c r="Q26" i="17" s="1"/>
  <c r="R26" i="17" s="1"/>
  <c r="S26" i="17" s="1"/>
  <c r="T26" i="17" s="1"/>
  <c r="U26" i="17" s="1"/>
  <c r="V26" i="17" s="1"/>
  <c r="W26" i="17" s="1"/>
  <c r="X26" i="17" s="1"/>
  <c r="Y26" i="17" s="1"/>
  <c r="Z26" i="17" s="1"/>
  <c r="AA26" i="17" s="1"/>
  <c r="AB26" i="17" s="1"/>
  <c r="AC26" i="17" s="1"/>
  <c r="AD26" i="17" s="1"/>
  <c r="AE26" i="17" s="1"/>
  <c r="AF26" i="17" s="1"/>
  <c r="AG26" i="17" s="1"/>
  <c r="AH26" i="17" s="1"/>
  <c r="AI26" i="17" s="1"/>
  <c r="AJ26" i="17" s="1"/>
  <c r="AK26" i="17" s="1"/>
  <c r="AL26" i="17" s="1"/>
  <c r="N101" i="11" a="1"/>
  <c r="N101" i="11" s="1"/>
  <c r="H25" i="17"/>
  <c r="I25" i="17" s="1"/>
  <c r="J25" i="17" s="1"/>
  <c r="K25" i="17" s="1"/>
  <c r="L25" i="17" s="1"/>
  <c r="M25" i="17" s="1"/>
  <c r="N25" i="17" s="1"/>
  <c r="O25" i="17" s="1"/>
  <c r="P25" i="17" s="1"/>
  <c r="Q25" i="17" s="1"/>
  <c r="R25" i="17" s="1"/>
  <c r="S25" i="17" s="1"/>
  <c r="T25" i="17" s="1"/>
  <c r="U25" i="17" s="1"/>
  <c r="V25" i="17" s="1"/>
  <c r="W25" i="17" s="1"/>
  <c r="X25" i="17" s="1"/>
  <c r="Y25" i="17" s="1"/>
  <c r="Z25" i="17" s="1"/>
  <c r="AA25" i="17" s="1"/>
  <c r="AB25" i="17" s="1"/>
  <c r="AC25" i="17" s="1"/>
  <c r="AD25" i="17" s="1"/>
  <c r="AE25" i="17" s="1"/>
  <c r="AF25" i="17" s="1"/>
  <c r="AG25" i="17" s="1"/>
  <c r="AH25" i="17" s="1"/>
  <c r="AI25" i="17" s="1"/>
  <c r="AJ25" i="17" s="1"/>
  <c r="AK25" i="17" s="1"/>
  <c r="AL25" i="17" s="1"/>
  <c r="M101" i="11" a="1"/>
  <c r="M101" i="11" s="1"/>
  <c r="G24" i="17"/>
  <c r="H24" i="17" s="1"/>
  <c r="I24" i="17" s="1"/>
  <c r="J24" i="17" s="1"/>
  <c r="K24" i="17" s="1"/>
  <c r="L24" i="17" s="1"/>
  <c r="M24" i="17" s="1"/>
  <c r="N24" i="17" s="1"/>
  <c r="O24" i="17" s="1"/>
  <c r="P24" i="17" s="1"/>
  <c r="Q24" i="17" s="1"/>
  <c r="R24" i="17" s="1"/>
  <c r="S24" i="17" s="1"/>
  <c r="T24" i="17" s="1"/>
  <c r="U24" i="17" s="1"/>
  <c r="V24" i="17" s="1"/>
  <c r="W24" i="17" s="1"/>
  <c r="X24" i="17" s="1"/>
  <c r="Y24" i="17" s="1"/>
  <c r="Z24" i="17" s="1"/>
  <c r="AA24" i="17" s="1"/>
  <c r="AB24" i="17" s="1"/>
  <c r="AC24" i="17" s="1"/>
  <c r="AD24" i="17" s="1"/>
  <c r="AE24" i="17" s="1"/>
  <c r="AF24" i="17" s="1"/>
  <c r="AG24" i="17" s="1"/>
  <c r="AH24" i="17" s="1"/>
  <c r="AI24" i="17" s="1"/>
  <c r="AJ24" i="17" s="1"/>
  <c r="AK24" i="17" s="1"/>
  <c r="AL24" i="17" s="1"/>
  <c r="L101" i="11" a="1"/>
  <c r="L101" i="11" s="1"/>
  <c r="E78" i="17"/>
  <c r="F78" i="17" s="1"/>
  <c r="G78" i="17" s="1"/>
  <c r="H78" i="17" s="1"/>
  <c r="I78" i="17" s="1"/>
  <c r="O89" i="11" s="1" a="1"/>
  <c r="O89" i="11" s="1"/>
  <c r="G75" i="17"/>
  <c r="H75" i="17" s="1"/>
  <c r="I75" i="17" s="1"/>
  <c r="J75" i="17" s="1"/>
  <c r="K75" i="17" s="1"/>
  <c r="F79" i="17"/>
  <c r="G79" i="17" s="1"/>
  <c r="H79" i="17" s="1"/>
  <c r="I79" i="17" s="1"/>
  <c r="J79" i="17" s="1"/>
  <c r="P89" i="11" s="1" a="1"/>
  <c r="P89" i="11" s="1"/>
  <c r="E83" i="17"/>
  <c r="F83" i="17" s="1"/>
  <c r="G83" i="17" s="1"/>
  <c r="H83" i="17" s="1"/>
  <c r="I83" i="17" s="1"/>
  <c r="O76" i="11" s="1" a="1"/>
  <c r="O76" i="11" s="1"/>
  <c r="H76" i="17"/>
  <c r="I76" i="17" s="1"/>
  <c r="J76" i="17" s="1"/>
  <c r="K76" i="17" s="1"/>
  <c r="L76" i="17" s="1"/>
  <c r="I87" i="17"/>
  <c r="J87" i="17" s="1"/>
  <c r="K87" i="17" s="1"/>
  <c r="L87" i="17" s="1"/>
  <c r="M87" i="17" s="1"/>
  <c r="S76" i="11" s="1" a="1"/>
  <c r="S76" i="11" s="1"/>
  <c r="F74" i="17"/>
  <c r="G74" i="17" s="1"/>
  <c r="H74" i="17" s="1"/>
  <c r="I74" i="17" s="1"/>
  <c r="J74" i="17" s="1"/>
  <c r="P102" i="11" s="1" a="1"/>
  <c r="P102" i="11" s="1"/>
  <c r="G85" i="17"/>
  <c r="H85" i="17" s="1"/>
  <c r="I85" i="17" s="1"/>
  <c r="J85" i="17" s="1"/>
  <c r="K85" i="17" s="1"/>
  <c r="Q76" i="11" s="1" a="1"/>
  <c r="Q76" i="11" s="1"/>
  <c r="E73" i="17"/>
  <c r="F73" i="17" s="1"/>
  <c r="G73" i="17" s="1"/>
  <c r="H73" i="17" s="1"/>
  <c r="I73" i="17" s="1"/>
  <c r="O102" i="11" s="1" a="1"/>
  <c r="O102" i="11" s="1"/>
  <c r="H86" i="17"/>
  <c r="I86" i="17" s="1"/>
  <c r="J86" i="17" s="1"/>
  <c r="K86" i="17" s="1"/>
  <c r="L86" i="17" s="1"/>
  <c r="R76" i="11" s="1" a="1"/>
  <c r="R76" i="11" s="1"/>
  <c r="F84" i="17"/>
  <c r="G84" i="17" s="1"/>
  <c r="H84" i="17" s="1"/>
  <c r="I84" i="17" s="1"/>
  <c r="J84" i="17" s="1"/>
  <c r="P76" i="11" s="1" a="1"/>
  <c r="P76" i="11" s="1"/>
  <c r="I77" i="17"/>
  <c r="J77" i="17" s="1"/>
  <c r="K77" i="17" s="1"/>
  <c r="L77" i="17" s="1"/>
  <c r="M77" i="17" s="1"/>
  <c r="S102" i="11" s="1" a="1"/>
  <c r="S102" i="11" s="1"/>
  <c r="F69" i="17"/>
  <c r="G69" i="17" s="1"/>
  <c r="H69" i="17" s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S69" i="17" s="1"/>
  <c r="T69" i="17" s="1"/>
  <c r="U69" i="17" s="1"/>
  <c r="V69" i="17" s="1"/>
  <c r="W69" i="17" s="1"/>
  <c r="X69" i="17" s="1"/>
  <c r="Y69" i="17" s="1"/>
  <c r="Z69" i="17" s="1"/>
  <c r="AA69" i="17" s="1"/>
  <c r="AB69" i="17" s="1"/>
  <c r="AC69" i="17" s="1"/>
  <c r="AD69" i="17" s="1"/>
  <c r="AE69" i="17" s="1"/>
  <c r="AF69" i="17" s="1"/>
  <c r="AG69" i="17" s="1"/>
  <c r="AH69" i="17" s="1"/>
  <c r="AI69" i="17" s="1"/>
  <c r="AJ69" i="17" s="1"/>
  <c r="AK69" i="17" s="1"/>
  <c r="AL69" i="17" s="1"/>
  <c r="G70" i="17"/>
  <c r="H70" i="17" s="1"/>
  <c r="I70" i="17" s="1"/>
  <c r="J70" i="17" s="1"/>
  <c r="K70" i="17" s="1"/>
  <c r="L70" i="17" s="1"/>
  <c r="M70" i="17" s="1"/>
  <c r="N70" i="17" s="1"/>
  <c r="O70" i="17" s="1"/>
  <c r="P70" i="17" s="1"/>
  <c r="Q70" i="17" s="1"/>
  <c r="R70" i="17" s="1"/>
  <c r="S70" i="17" s="1"/>
  <c r="T70" i="17" s="1"/>
  <c r="U70" i="17" s="1"/>
  <c r="V70" i="17" s="1"/>
  <c r="W70" i="17" s="1"/>
  <c r="X70" i="17" s="1"/>
  <c r="Y70" i="17" s="1"/>
  <c r="Z70" i="17" s="1"/>
  <c r="AA70" i="17" s="1"/>
  <c r="AB70" i="17" s="1"/>
  <c r="AC70" i="17" s="1"/>
  <c r="AD70" i="17" s="1"/>
  <c r="AE70" i="17" s="1"/>
  <c r="AF70" i="17" s="1"/>
  <c r="AG70" i="17" s="1"/>
  <c r="AH70" i="17" s="1"/>
  <c r="AI70" i="17" s="1"/>
  <c r="AJ70" i="17" s="1"/>
  <c r="AK70" i="17" s="1"/>
  <c r="AL70" i="17" s="1"/>
  <c r="H71" i="17"/>
  <c r="I71" i="17" s="1"/>
  <c r="J71" i="17" s="1"/>
  <c r="K71" i="17" s="1"/>
  <c r="L71" i="17" s="1"/>
  <c r="M71" i="17" s="1"/>
  <c r="N71" i="17" s="1"/>
  <c r="O71" i="17" s="1"/>
  <c r="P71" i="17" s="1"/>
  <c r="Q71" i="17" s="1"/>
  <c r="R71" i="17" s="1"/>
  <c r="S71" i="17" s="1"/>
  <c r="T71" i="17" s="1"/>
  <c r="U71" i="17" s="1"/>
  <c r="V71" i="17" s="1"/>
  <c r="W71" i="17" s="1"/>
  <c r="X71" i="17" s="1"/>
  <c r="Y71" i="17" s="1"/>
  <c r="Z71" i="17" s="1"/>
  <c r="AA71" i="17" s="1"/>
  <c r="AB71" i="17" s="1"/>
  <c r="AC71" i="17" s="1"/>
  <c r="AD71" i="17" s="1"/>
  <c r="AE71" i="17" s="1"/>
  <c r="AF71" i="17" s="1"/>
  <c r="AG71" i="17" s="1"/>
  <c r="AH71" i="17" s="1"/>
  <c r="AI71" i="17" s="1"/>
  <c r="AJ71" i="17" s="1"/>
  <c r="AK71" i="17" s="1"/>
  <c r="AL71" i="17" s="1"/>
  <c r="E68" i="17"/>
  <c r="F68" i="17" s="1"/>
  <c r="G68" i="17" s="1"/>
  <c r="H68" i="17" s="1"/>
  <c r="I68" i="17" s="1"/>
  <c r="J68" i="17" s="1"/>
  <c r="K68" i="17" s="1"/>
  <c r="L68" i="17" s="1"/>
  <c r="M68" i="17" s="1"/>
  <c r="N68" i="17" s="1"/>
  <c r="O68" i="17" s="1"/>
  <c r="P68" i="17" s="1"/>
  <c r="Q68" i="17" s="1"/>
  <c r="R68" i="17" s="1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AE68" i="17" s="1"/>
  <c r="AF68" i="17" s="1"/>
  <c r="AG68" i="17" s="1"/>
  <c r="AH68" i="17" s="1"/>
  <c r="AI68" i="17" s="1"/>
  <c r="AJ68" i="17" s="1"/>
  <c r="AK68" i="17" s="1"/>
  <c r="AL68" i="17" s="1"/>
  <c r="I72" i="17"/>
  <c r="J72" i="17" s="1"/>
  <c r="K72" i="17" s="1"/>
  <c r="L72" i="17" s="1"/>
  <c r="M72" i="17" s="1"/>
  <c r="N72" i="17" s="1"/>
  <c r="O72" i="17" s="1"/>
  <c r="P72" i="17" s="1"/>
  <c r="Q72" i="17" s="1"/>
  <c r="R72" i="17" s="1"/>
  <c r="S72" i="17" s="1"/>
  <c r="T72" i="17" s="1"/>
  <c r="U72" i="17" s="1"/>
  <c r="V72" i="17" s="1"/>
  <c r="W72" i="17" s="1"/>
  <c r="X72" i="17" s="1"/>
  <c r="Y72" i="17" s="1"/>
  <c r="Z72" i="17" s="1"/>
  <c r="AA72" i="17" s="1"/>
  <c r="AB72" i="17" s="1"/>
  <c r="AC72" i="17" s="1"/>
  <c r="AD72" i="17" s="1"/>
  <c r="AE72" i="17" s="1"/>
  <c r="AF72" i="17" s="1"/>
  <c r="AG72" i="17" s="1"/>
  <c r="AH72" i="17" s="1"/>
  <c r="AI72" i="17" s="1"/>
  <c r="AJ72" i="17" s="1"/>
  <c r="AK72" i="17" s="1"/>
  <c r="AL72" i="17" s="1"/>
  <c r="H81" i="17"/>
  <c r="I81" i="17" s="1"/>
  <c r="J81" i="17" s="1"/>
  <c r="K81" i="17" s="1"/>
  <c r="L81" i="17" s="1"/>
  <c r="R89" i="11" s="1" a="1"/>
  <c r="R89" i="11" s="1"/>
  <c r="G80" i="17"/>
  <c r="H80" i="17" s="1"/>
  <c r="I80" i="17" s="1"/>
  <c r="J80" i="17" s="1"/>
  <c r="K80" i="17" s="1"/>
  <c r="Q89" i="11" s="1" a="1"/>
  <c r="Q89" i="11" s="1"/>
  <c r="I82" i="17"/>
  <c r="J82" i="17" s="1"/>
  <c r="K82" i="17" s="1"/>
  <c r="L82" i="17" s="1"/>
  <c r="M82" i="17" s="1"/>
  <c r="S89" i="11" s="1" a="1"/>
  <c r="S89" i="11" s="1"/>
  <c r="H91" i="17"/>
  <c r="I91" i="17" s="1"/>
  <c r="J91" i="17" s="1"/>
  <c r="K91" i="17" s="1"/>
  <c r="L91" i="17" s="1"/>
  <c r="R63" i="11" s="1" a="1"/>
  <c r="R63" i="11" s="1"/>
  <c r="E88" i="17"/>
  <c r="F88" i="17" s="1"/>
  <c r="G88" i="17" s="1"/>
  <c r="H88" i="17" s="1"/>
  <c r="I88" i="17" s="1"/>
  <c r="O63" i="11" s="1" a="1"/>
  <c r="O63" i="11" s="1"/>
  <c r="I92" i="17"/>
  <c r="J92" i="17" s="1"/>
  <c r="K92" i="17" s="1"/>
  <c r="L92" i="17" s="1"/>
  <c r="M92" i="17" s="1"/>
  <c r="S63" i="11" s="1" a="1"/>
  <c r="S63" i="11" s="1"/>
  <c r="G90" i="17"/>
  <c r="H90" i="17" s="1"/>
  <c r="I90" i="17" s="1"/>
  <c r="J90" i="17" s="1"/>
  <c r="K90" i="17" s="1"/>
  <c r="Q63" i="11" s="1" a="1"/>
  <c r="Q63" i="11" s="1"/>
  <c r="F89" i="17"/>
  <c r="G89" i="17" s="1"/>
  <c r="H89" i="17" s="1"/>
  <c r="I89" i="17" s="1"/>
  <c r="J89" i="17" s="1"/>
  <c r="P63" i="11" s="1" a="1"/>
  <c r="P63" i="11" s="1"/>
  <c r="I97" i="17"/>
  <c r="J97" i="17" s="1"/>
  <c r="K97" i="17" s="1"/>
  <c r="L97" i="17" s="1"/>
  <c r="M97" i="17" s="1"/>
  <c r="S50" i="11" s="1" a="1"/>
  <c r="S50" i="11" s="1"/>
  <c r="H96" i="17"/>
  <c r="I96" i="17" s="1"/>
  <c r="J96" i="17" s="1"/>
  <c r="K96" i="17" s="1"/>
  <c r="L96" i="17" s="1"/>
  <c r="R50" i="11" s="1" a="1"/>
  <c r="R50" i="11" s="1"/>
  <c r="E93" i="17"/>
  <c r="F93" i="17" s="1"/>
  <c r="G93" i="17" s="1"/>
  <c r="H93" i="17" s="1"/>
  <c r="I93" i="17" s="1"/>
  <c r="O50" i="11" s="1" a="1"/>
  <c r="O50" i="11" s="1"/>
  <c r="G95" i="17"/>
  <c r="H95" i="17" s="1"/>
  <c r="I95" i="17" s="1"/>
  <c r="J95" i="17" s="1"/>
  <c r="K95" i="17" s="1"/>
  <c r="Q50" i="11" s="1" a="1"/>
  <c r="Q50" i="11" s="1"/>
  <c r="F94" i="17"/>
  <c r="G94" i="17" s="1"/>
  <c r="H94" i="17" s="1"/>
  <c r="I94" i="17" s="1"/>
  <c r="J94" i="17" s="1"/>
  <c r="P50" i="11" s="1" a="1"/>
  <c r="P50" i="11" s="1"/>
  <c r="J29" i="20" s="1"/>
  <c r="G100" i="17"/>
  <c r="H100" i="17" s="1"/>
  <c r="I100" i="17" s="1"/>
  <c r="J100" i="17" s="1"/>
  <c r="K100" i="17" s="1"/>
  <c r="F99" i="17"/>
  <c r="G99" i="17" s="1"/>
  <c r="H99" i="17" s="1"/>
  <c r="I99" i="17" s="1"/>
  <c r="J99" i="17" s="1"/>
  <c r="E98" i="17"/>
  <c r="F98" i="17" s="1"/>
  <c r="G98" i="17" s="1"/>
  <c r="H98" i="17" s="1"/>
  <c r="I98" i="17" s="1"/>
  <c r="O37" i="11" s="1" a="1"/>
  <c r="O37" i="11" s="1"/>
  <c r="F40" i="13"/>
  <c r="E21" i="13"/>
  <c r="E22" i="13" s="1"/>
  <c r="E23" i="13" s="1"/>
  <c r="E24" i="13" s="1"/>
  <c r="G54" i="17"/>
  <c r="H54" i="17" s="1"/>
  <c r="I54" i="17" s="1"/>
  <c r="J54" i="17" s="1"/>
  <c r="K54" i="17" s="1"/>
  <c r="E52" i="17"/>
  <c r="F52" i="17" s="1"/>
  <c r="G52" i="17" s="1"/>
  <c r="H52" i="17" s="1"/>
  <c r="I52" i="17" s="1"/>
  <c r="O36" i="11" s="1" a="1"/>
  <c r="O36" i="11" s="1"/>
  <c r="F53" i="17"/>
  <c r="G53" i="17" s="1"/>
  <c r="H53" i="17" s="1"/>
  <c r="I53" i="17" s="1"/>
  <c r="J53" i="17" s="1"/>
  <c r="G49" i="17"/>
  <c r="H49" i="17" s="1"/>
  <c r="I49" i="17" s="1"/>
  <c r="J49" i="17" s="1"/>
  <c r="K49" i="17" s="1"/>
  <c r="Q49" i="11" s="1" a="1"/>
  <c r="Q49" i="11" s="1"/>
  <c r="H50" i="17"/>
  <c r="I50" i="17" s="1"/>
  <c r="J50" i="17" s="1"/>
  <c r="K50" i="17" s="1"/>
  <c r="L50" i="17" s="1"/>
  <c r="R49" i="11" s="1" a="1"/>
  <c r="R49" i="11" s="1"/>
  <c r="E16" i="13"/>
  <c r="E17" i="13" s="1"/>
  <c r="E18" i="13" s="1"/>
  <c r="E19" i="13" s="1"/>
  <c r="AN45" i="13"/>
  <c r="AI79" i="11"/>
  <c r="AD66" i="11"/>
  <c r="Y53" i="11"/>
  <c r="T40" i="11"/>
  <c r="P27" i="11"/>
  <c r="G10" i="13"/>
  <c r="H10" i="13" s="1"/>
  <c r="I10" i="13" s="1"/>
  <c r="J10" i="13" s="1"/>
  <c r="K10" i="13" s="1"/>
  <c r="L10" i="13" s="1"/>
  <c r="M10" i="13" s="1"/>
  <c r="N10" i="13" s="1"/>
  <c r="O10" i="13" s="1"/>
  <c r="P10" i="13" s="1"/>
  <c r="Q10" i="13" s="1"/>
  <c r="R10" i="13" s="1"/>
  <c r="S10" i="13" s="1"/>
  <c r="T10" i="13" s="1"/>
  <c r="U10" i="13" s="1"/>
  <c r="V10" i="13" s="1"/>
  <c r="W10" i="13" s="1"/>
  <c r="X10" i="13" s="1"/>
  <c r="Y10" i="13" s="1"/>
  <c r="Z10" i="13" s="1"/>
  <c r="AA10" i="13" s="1"/>
  <c r="AB10" i="13" s="1"/>
  <c r="AC10" i="13" s="1"/>
  <c r="AD10" i="13" s="1"/>
  <c r="AE10" i="13" s="1"/>
  <c r="AF10" i="13" s="1"/>
  <c r="AG10" i="13" s="1"/>
  <c r="AH10" i="13" s="1"/>
  <c r="AI10" i="13" s="1"/>
  <c r="AJ10" i="13" s="1"/>
  <c r="AK10" i="13" s="1"/>
  <c r="AL10" i="13" s="1"/>
  <c r="AM10" i="13" s="1"/>
  <c r="AN10" i="13" s="1"/>
  <c r="AO10" i="13" s="1"/>
  <c r="AP10" i="13" s="1"/>
  <c r="AQ10" i="13" s="1"/>
  <c r="AR10" i="13" s="1"/>
  <c r="AS10" i="13" s="1"/>
  <c r="E11" i="13"/>
  <c r="E12" i="13" s="1"/>
  <c r="E13" i="13" s="1"/>
  <c r="E14" i="13" s="1"/>
  <c r="E31" i="13"/>
  <c r="E32" i="13" s="1"/>
  <c r="E33" i="13" s="1"/>
  <c r="E34" i="13" s="1"/>
  <c r="E36" i="13"/>
  <c r="E37" i="13" s="1"/>
  <c r="E38" i="13" s="1"/>
  <c r="E39" i="13" s="1"/>
  <c r="F30" i="13"/>
  <c r="E26" i="13"/>
  <c r="E27" i="13" s="1"/>
  <c r="E28" i="13" s="1"/>
  <c r="E29" i="13" s="1"/>
  <c r="G25" i="13"/>
  <c r="H25" i="13" s="1"/>
  <c r="I25" i="13" s="1"/>
  <c r="G15" i="13"/>
  <c r="F11" i="13"/>
  <c r="F12" i="13" s="1"/>
  <c r="F13" i="13" s="1"/>
  <c r="F14" i="13" s="1"/>
  <c r="G35" i="13"/>
  <c r="G20" i="13"/>
  <c r="F16" i="13"/>
  <c r="F17" i="13" s="1"/>
  <c r="F18" i="13" s="1"/>
  <c r="F19" i="13" s="1"/>
  <c r="F21" i="13"/>
  <c r="F22" i="13" s="1"/>
  <c r="F23" i="13" s="1"/>
  <c r="F24" i="13" s="1"/>
  <c r="E42" i="17"/>
  <c r="F42" i="17" s="1"/>
  <c r="G42" i="17" s="1"/>
  <c r="H42" i="17" s="1"/>
  <c r="I42" i="17" s="1"/>
  <c r="O62" i="11" s="1" a="1"/>
  <c r="O62" i="11" s="1"/>
  <c r="G29" i="17"/>
  <c r="H29" i="17" s="1"/>
  <c r="I29" i="17" s="1"/>
  <c r="J29" i="17" s="1"/>
  <c r="K29" i="17" s="1"/>
  <c r="Q101" i="11" s="1" a="1"/>
  <c r="Q101" i="11" s="1"/>
  <c r="F23" i="17"/>
  <c r="G23" i="17" s="1"/>
  <c r="H23" i="17" s="1"/>
  <c r="I23" i="17" s="1"/>
  <c r="J23" i="17" s="1"/>
  <c r="K23" i="17" s="1"/>
  <c r="L23" i="17" s="1"/>
  <c r="M23" i="17" s="1"/>
  <c r="N23" i="17" s="1"/>
  <c r="O23" i="17" s="1"/>
  <c r="P23" i="17" s="1"/>
  <c r="Q23" i="17" s="1"/>
  <c r="R23" i="17" s="1"/>
  <c r="S23" i="17" s="1"/>
  <c r="T23" i="17" s="1"/>
  <c r="U23" i="17" s="1"/>
  <c r="V23" i="17" s="1"/>
  <c r="W23" i="17" s="1"/>
  <c r="X23" i="17" s="1"/>
  <c r="Y23" i="17" s="1"/>
  <c r="Z23" i="17" s="1"/>
  <c r="AA23" i="17" s="1"/>
  <c r="AB23" i="17" s="1"/>
  <c r="AC23" i="17" s="1"/>
  <c r="AD23" i="17" s="1"/>
  <c r="AE23" i="17" s="1"/>
  <c r="AF23" i="17" s="1"/>
  <c r="AG23" i="17" s="1"/>
  <c r="AH23" i="17" s="1"/>
  <c r="AI23" i="17" s="1"/>
  <c r="AJ23" i="17" s="1"/>
  <c r="AK23" i="17" s="1"/>
  <c r="AL23" i="17" s="1"/>
  <c r="H40" i="17"/>
  <c r="I40" i="17" s="1"/>
  <c r="J40" i="17" s="1"/>
  <c r="K40" i="17" s="1"/>
  <c r="L40" i="17" s="1"/>
  <c r="R75" i="11" s="1" a="1"/>
  <c r="R75" i="11" s="1"/>
  <c r="F14" i="11"/>
  <c r="G5" i="14"/>
  <c r="E13" i="14"/>
  <c r="F13" i="14"/>
  <c r="G11" i="14"/>
  <c r="B7" i="14"/>
  <c r="P36" i="11" l="1" a="1"/>
  <c r="P36" i="11" s="1"/>
  <c r="F23" i="11" a="1"/>
  <c r="F23" i="11" s="1"/>
  <c r="L27" i="20" s="1"/>
  <c r="F24" i="11" a="1"/>
  <c r="F24" i="11" s="1"/>
  <c r="L29" i="20" s="1"/>
  <c r="P37" i="11" a="1"/>
  <c r="P37" i="11" s="1"/>
  <c r="K38" i="17"/>
  <c r="L38" i="17" s="1"/>
  <c r="M38" i="17" s="1"/>
  <c r="N38" i="17" s="1"/>
  <c r="O38" i="17" s="1"/>
  <c r="U88" i="11" s="1" a="1"/>
  <c r="U88" i="11" s="1"/>
  <c r="K33" i="17"/>
  <c r="L33" i="17" s="1"/>
  <c r="M33" i="17" s="1"/>
  <c r="N33" i="17" s="1"/>
  <c r="O33" i="17" s="1"/>
  <c r="P33" i="17" s="1"/>
  <c r="Q33" i="17" s="1"/>
  <c r="R33" i="17" s="1"/>
  <c r="S33" i="17" s="1"/>
  <c r="T33" i="17" s="1"/>
  <c r="U33" i="17" s="1"/>
  <c r="V33" i="17" s="1"/>
  <c r="W33" i="17" s="1"/>
  <c r="X33" i="17" s="1"/>
  <c r="Y33" i="17" s="1"/>
  <c r="Z33" i="17" s="1"/>
  <c r="AA33" i="17" s="1"/>
  <c r="AB33" i="17" s="1"/>
  <c r="AC33" i="17" s="1"/>
  <c r="AD33" i="17" s="1"/>
  <c r="AE33" i="17" s="1"/>
  <c r="AF33" i="17" s="1"/>
  <c r="AG33" i="17" s="1"/>
  <c r="AH33" i="17" s="1"/>
  <c r="AI33" i="17" s="1"/>
  <c r="AJ33" i="17" s="1"/>
  <c r="AK33" i="17" s="1"/>
  <c r="AL33" i="17" s="1"/>
  <c r="M35" i="17"/>
  <c r="N35" i="17" s="1"/>
  <c r="O35" i="17" s="1"/>
  <c r="P35" i="17" s="1"/>
  <c r="Q35" i="17" s="1"/>
  <c r="R35" i="17" s="1"/>
  <c r="S35" i="17" s="1"/>
  <c r="T35" i="17" s="1"/>
  <c r="U35" i="17" s="1"/>
  <c r="V35" i="17" s="1"/>
  <c r="W35" i="17" s="1"/>
  <c r="X35" i="17" s="1"/>
  <c r="Y35" i="17" s="1"/>
  <c r="Z35" i="17" s="1"/>
  <c r="AA35" i="17" s="1"/>
  <c r="AB35" i="17" s="1"/>
  <c r="AC35" i="17" s="1"/>
  <c r="AD35" i="17" s="1"/>
  <c r="AE35" i="17" s="1"/>
  <c r="AF35" i="17" s="1"/>
  <c r="AG35" i="17" s="1"/>
  <c r="AH35" i="17" s="1"/>
  <c r="AI35" i="17" s="1"/>
  <c r="AJ35" i="17" s="1"/>
  <c r="AK35" i="17" s="1"/>
  <c r="AL35" i="17" s="1"/>
  <c r="L34" i="17"/>
  <c r="M34" i="17" s="1"/>
  <c r="N34" i="17" s="1"/>
  <c r="O34" i="17" s="1"/>
  <c r="P34" i="17" s="1"/>
  <c r="J32" i="17"/>
  <c r="K32" i="17" s="1"/>
  <c r="L32" i="17" s="1"/>
  <c r="M32" i="17" s="1"/>
  <c r="N32" i="17" s="1"/>
  <c r="O32" i="17" s="1"/>
  <c r="P32" i="17" s="1"/>
  <c r="Q32" i="17" s="1"/>
  <c r="R32" i="17" s="1"/>
  <c r="S32" i="17" s="1"/>
  <c r="T32" i="17" s="1"/>
  <c r="U32" i="17" s="1"/>
  <c r="V32" i="17" s="1"/>
  <c r="W32" i="17" s="1"/>
  <c r="X32" i="17" s="1"/>
  <c r="Y32" i="17" s="1"/>
  <c r="Z32" i="17" s="1"/>
  <c r="AA32" i="17" s="1"/>
  <c r="AB32" i="17" s="1"/>
  <c r="AC32" i="17" s="1"/>
  <c r="AD32" i="17" s="1"/>
  <c r="AE32" i="17" s="1"/>
  <c r="AF32" i="17" s="1"/>
  <c r="AG32" i="17" s="1"/>
  <c r="AH32" i="17" s="1"/>
  <c r="AI32" i="17" s="1"/>
  <c r="AJ32" i="17" s="1"/>
  <c r="AK32" i="17" s="1"/>
  <c r="AL32" i="17" s="1"/>
  <c r="N36" i="17"/>
  <c r="O36" i="17" s="1"/>
  <c r="P36" i="17" s="1"/>
  <c r="Q36" i="17" s="1"/>
  <c r="R36" i="17" s="1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AE36" i="17" s="1"/>
  <c r="AF36" i="17" s="1"/>
  <c r="AG36" i="17" s="1"/>
  <c r="AH36" i="17" s="1"/>
  <c r="AI36" i="17" s="1"/>
  <c r="AJ36" i="17" s="1"/>
  <c r="AK36" i="17" s="1"/>
  <c r="AL36" i="17" s="1"/>
  <c r="J37" i="17"/>
  <c r="K37" i="17" s="1"/>
  <c r="L37" i="17" s="1"/>
  <c r="M37" i="17" s="1"/>
  <c r="N37" i="17" s="1"/>
  <c r="T88" i="11" s="1" a="1"/>
  <c r="T88" i="11" s="1"/>
  <c r="N41" i="17"/>
  <c r="O41" i="17" s="1"/>
  <c r="P41" i="17" s="1"/>
  <c r="Q41" i="17" s="1"/>
  <c r="R41" i="17" s="1"/>
  <c r="X88" i="11" s="1" a="1"/>
  <c r="X88" i="11" s="1"/>
  <c r="L39" i="17"/>
  <c r="M39" i="17" s="1"/>
  <c r="N39" i="17" s="1"/>
  <c r="O39" i="17" s="1"/>
  <c r="P39" i="17" s="1"/>
  <c r="V88" i="11" s="1" a="1"/>
  <c r="V88" i="11" s="1"/>
  <c r="L44" i="17"/>
  <c r="M44" i="17" s="1"/>
  <c r="N44" i="17" s="1"/>
  <c r="O44" i="17" s="1"/>
  <c r="P44" i="17" s="1"/>
  <c r="V75" i="11" s="1" a="1"/>
  <c r="V75" i="11" s="1"/>
  <c r="K43" i="17"/>
  <c r="L43" i="17" s="1"/>
  <c r="M43" i="17" s="1"/>
  <c r="N43" i="17" s="1"/>
  <c r="O43" i="17" s="1"/>
  <c r="U75" i="11" s="1" a="1"/>
  <c r="U75" i="11" s="1"/>
  <c r="M45" i="17"/>
  <c r="N45" i="17" s="1"/>
  <c r="O45" i="17" s="1"/>
  <c r="P45" i="17" s="1"/>
  <c r="Q45" i="17" s="1"/>
  <c r="W75" i="11" s="1" a="1"/>
  <c r="W75" i="11" s="1"/>
  <c r="N46" i="17"/>
  <c r="O46" i="17" s="1"/>
  <c r="P46" i="17" s="1"/>
  <c r="Q46" i="17" s="1"/>
  <c r="R46" i="17" s="1"/>
  <c r="X75" i="11" s="1" a="1"/>
  <c r="X75" i="11" s="1"/>
  <c r="J47" i="17"/>
  <c r="K47" i="17" s="1"/>
  <c r="L47" i="17" s="1"/>
  <c r="M47" i="17" s="1"/>
  <c r="N47" i="17" s="1"/>
  <c r="T62" i="11" s="1" a="1"/>
  <c r="T62" i="11" s="1"/>
  <c r="N51" i="17"/>
  <c r="O51" i="17" s="1"/>
  <c r="P51" i="17" s="1"/>
  <c r="Q51" i="17" s="1"/>
  <c r="R51" i="17" s="1"/>
  <c r="X62" i="11" s="1" a="1"/>
  <c r="X62" i="11" s="1"/>
  <c r="K48" i="17"/>
  <c r="L48" i="17" s="1"/>
  <c r="M48" i="17" s="1"/>
  <c r="N48" i="17" s="1"/>
  <c r="O48" i="17" s="1"/>
  <c r="U62" i="11" s="1" a="1"/>
  <c r="U62" i="11" s="1"/>
  <c r="J27" i="20"/>
  <c r="K53" i="17"/>
  <c r="L53" i="17" s="1"/>
  <c r="M53" i="17" s="1"/>
  <c r="N53" i="17" s="1"/>
  <c r="O53" i="17" s="1"/>
  <c r="J52" i="17"/>
  <c r="K52" i="17" s="1"/>
  <c r="L52" i="17" s="1"/>
  <c r="M52" i="17" s="1"/>
  <c r="N52" i="17" s="1"/>
  <c r="T49" i="11" s="1" a="1"/>
  <c r="T49" i="11" s="1"/>
  <c r="L54" i="17"/>
  <c r="M54" i="17" s="1"/>
  <c r="N54" i="17" s="1"/>
  <c r="O54" i="17" s="1"/>
  <c r="P54" i="17" s="1"/>
  <c r="R101" i="11" a="1"/>
  <c r="R101" i="11" s="1"/>
  <c r="S101" i="11" a="1"/>
  <c r="S101" i="11" s="1"/>
  <c r="K28" i="17"/>
  <c r="L28" i="17" s="1"/>
  <c r="M28" i="17" s="1"/>
  <c r="N28" i="17" s="1"/>
  <c r="O28" i="17" s="1"/>
  <c r="P28" i="17" s="1"/>
  <c r="Q28" i="17" s="1"/>
  <c r="R28" i="17" s="1"/>
  <c r="S28" i="17" s="1"/>
  <c r="T28" i="17" s="1"/>
  <c r="U28" i="17" s="1"/>
  <c r="V28" i="17" s="1"/>
  <c r="W28" i="17" s="1"/>
  <c r="X28" i="17" s="1"/>
  <c r="Y28" i="17" s="1"/>
  <c r="Z28" i="17" s="1"/>
  <c r="AA28" i="17" s="1"/>
  <c r="AB28" i="17" s="1"/>
  <c r="AC28" i="17" s="1"/>
  <c r="AD28" i="17" s="1"/>
  <c r="AE28" i="17" s="1"/>
  <c r="AF28" i="17" s="1"/>
  <c r="AG28" i="17" s="1"/>
  <c r="AH28" i="17" s="1"/>
  <c r="AI28" i="17" s="1"/>
  <c r="AJ28" i="17" s="1"/>
  <c r="AK28" i="17" s="1"/>
  <c r="AL28" i="17" s="1"/>
  <c r="J27" i="17"/>
  <c r="K27" i="17" s="1"/>
  <c r="L27" i="17" s="1"/>
  <c r="M27" i="17" s="1"/>
  <c r="N27" i="17" s="1"/>
  <c r="O27" i="17" s="1"/>
  <c r="P27" i="17" s="1"/>
  <c r="Q27" i="17" s="1"/>
  <c r="R27" i="17" s="1"/>
  <c r="S27" i="17" s="1"/>
  <c r="T27" i="17" s="1"/>
  <c r="U27" i="17" s="1"/>
  <c r="V27" i="17" s="1"/>
  <c r="W27" i="17" s="1"/>
  <c r="X27" i="17" s="1"/>
  <c r="Y27" i="17" s="1"/>
  <c r="Z27" i="17" s="1"/>
  <c r="AA27" i="17" s="1"/>
  <c r="AB27" i="17" s="1"/>
  <c r="AC27" i="17" s="1"/>
  <c r="AD27" i="17" s="1"/>
  <c r="AE27" i="17" s="1"/>
  <c r="AF27" i="17" s="1"/>
  <c r="AG27" i="17" s="1"/>
  <c r="AH27" i="17" s="1"/>
  <c r="AI27" i="17" s="1"/>
  <c r="AJ27" i="17" s="1"/>
  <c r="AK27" i="17" s="1"/>
  <c r="AL27" i="17" s="1"/>
  <c r="L75" i="17"/>
  <c r="M75" i="17" s="1"/>
  <c r="N75" i="17" s="1"/>
  <c r="O75" i="17" s="1"/>
  <c r="P75" i="17" s="1"/>
  <c r="Q75" i="17" s="1"/>
  <c r="R75" i="17" s="1"/>
  <c r="S75" i="17" s="1"/>
  <c r="T75" i="17" s="1"/>
  <c r="U75" i="17" s="1"/>
  <c r="V75" i="17" s="1"/>
  <c r="W75" i="17" s="1"/>
  <c r="X75" i="17" s="1"/>
  <c r="Y75" i="17" s="1"/>
  <c r="Z75" i="17" s="1"/>
  <c r="AA75" i="17" s="1"/>
  <c r="AB75" i="17" s="1"/>
  <c r="AC75" i="17" s="1"/>
  <c r="AD75" i="17" s="1"/>
  <c r="AE75" i="17" s="1"/>
  <c r="AF75" i="17" s="1"/>
  <c r="AG75" i="17" s="1"/>
  <c r="AH75" i="17" s="1"/>
  <c r="AI75" i="17" s="1"/>
  <c r="AJ75" i="17" s="1"/>
  <c r="AK75" i="17" s="1"/>
  <c r="AL75" i="17" s="1"/>
  <c r="Q102" i="11" a="1"/>
  <c r="Q102" i="11" s="1"/>
  <c r="M76" i="17"/>
  <c r="N76" i="17" s="1"/>
  <c r="O76" i="17" s="1"/>
  <c r="P76" i="17" s="1"/>
  <c r="Q76" i="17" s="1"/>
  <c r="R76" i="17" s="1"/>
  <c r="S76" i="17" s="1"/>
  <c r="T76" i="17" s="1"/>
  <c r="U76" i="17" s="1"/>
  <c r="V76" i="17" s="1"/>
  <c r="W76" i="17" s="1"/>
  <c r="X76" i="17" s="1"/>
  <c r="Y76" i="17" s="1"/>
  <c r="Z76" i="17" s="1"/>
  <c r="AA76" i="17" s="1"/>
  <c r="AB76" i="17" s="1"/>
  <c r="AC76" i="17" s="1"/>
  <c r="AD76" i="17" s="1"/>
  <c r="AE76" i="17" s="1"/>
  <c r="AF76" i="17" s="1"/>
  <c r="AG76" i="17" s="1"/>
  <c r="AH76" i="17" s="1"/>
  <c r="AI76" i="17" s="1"/>
  <c r="AJ76" i="17" s="1"/>
  <c r="AK76" i="17" s="1"/>
  <c r="AL76" i="17" s="1"/>
  <c r="R102" i="11" a="1"/>
  <c r="R102" i="11" s="1"/>
  <c r="J73" i="17"/>
  <c r="K73" i="17" s="1"/>
  <c r="L73" i="17" s="1"/>
  <c r="M73" i="17" s="1"/>
  <c r="N73" i="17" s="1"/>
  <c r="O73" i="17" s="1"/>
  <c r="P73" i="17" s="1"/>
  <c r="Q73" i="17" s="1"/>
  <c r="R73" i="17" s="1"/>
  <c r="S73" i="17" s="1"/>
  <c r="T73" i="17" s="1"/>
  <c r="U73" i="17" s="1"/>
  <c r="V73" i="17" s="1"/>
  <c r="W73" i="17" s="1"/>
  <c r="X73" i="17" s="1"/>
  <c r="Y73" i="17" s="1"/>
  <c r="Z73" i="17" s="1"/>
  <c r="AA73" i="17" s="1"/>
  <c r="AB73" i="17" s="1"/>
  <c r="AC73" i="17" s="1"/>
  <c r="AD73" i="17" s="1"/>
  <c r="AE73" i="17" s="1"/>
  <c r="AF73" i="17" s="1"/>
  <c r="AG73" i="17" s="1"/>
  <c r="AH73" i="17" s="1"/>
  <c r="AI73" i="17" s="1"/>
  <c r="AJ73" i="17" s="1"/>
  <c r="AK73" i="17" s="1"/>
  <c r="AL73" i="17" s="1"/>
  <c r="N77" i="17"/>
  <c r="O77" i="17" s="1"/>
  <c r="P77" i="17" s="1"/>
  <c r="Q77" i="17" s="1"/>
  <c r="R77" i="17" s="1"/>
  <c r="S77" i="17" s="1"/>
  <c r="T77" i="17" s="1"/>
  <c r="U77" i="17" s="1"/>
  <c r="V77" i="17" s="1"/>
  <c r="W77" i="17" s="1"/>
  <c r="X77" i="17" s="1"/>
  <c r="Y77" i="17" s="1"/>
  <c r="Z77" i="17" s="1"/>
  <c r="AA77" i="17" s="1"/>
  <c r="AB77" i="17" s="1"/>
  <c r="AC77" i="17" s="1"/>
  <c r="AD77" i="17" s="1"/>
  <c r="AE77" i="17" s="1"/>
  <c r="AF77" i="17" s="1"/>
  <c r="AG77" i="17" s="1"/>
  <c r="AH77" i="17" s="1"/>
  <c r="AI77" i="17" s="1"/>
  <c r="AJ77" i="17" s="1"/>
  <c r="AK77" i="17" s="1"/>
  <c r="AL77" i="17" s="1"/>
  <c r="J83" i="17"/>
  <c r="K83" i="17" s="1"/>
  <c r="L83" i="17" s="1"/>
  <c r="M83" i="17" s="1"/>
  <c r="N83" i="17" s="1"/>
  <c r="T89" i="11" s="1" a="1"/>
  <c r="T89" i="11" s="1"/>
  <c r="L85" i="17"/>
  <c r="M85" i="17" s="1"/>
  <c r="N85" i="17" s="1"/>
  <c r="O85" i="17" s="1"/>
  <c r="P85" i="17" s="1"/>
  <c r="V89" i="11" s="1" a="1"/>
  <c r="V89" i="11" s="1"/>
  <c r="N87" i="17"/>
  <c r="O87" i="17" s="1"/>
  <c r="P87" i="17" s="1"/>
  <c r="Q87" i="17" s="1"/>
  <c r="R87" i="17" s="1"/>
  <c r="X89" i="11" s="1" a="1"/>
  <c r="X89" i="11" s="1"/>
  <c r="M86" i="17"/>
  <c r="N86" i="17" s="1"/>
  <c r="O86" i="17" s="1"/>
  <c r="P86" i="17" s="1"/>
  <c r="Q86" i="17" s="1"/>
  <c r="W89" i="11" s="1" a="1"/>
  <c r="W89" i="11" s="1"/>
  <c r="K79" i="17"/>
  <c r="L79" i="17" s="1"/>
  <c r="M79" i="17" s="1"/>
  <c r="N79" i="17" s="1"/>
  <c r="O79" i="17" s="1"/>
  <c r="U102" i="11" s="1" a="1"/>
  <c r="U102" i="11" s="1"/>
  <c r="K84" i="17"/>
  <c r="L84" i="17" s="1"/>
  <c r="M84" i="17" s="1"/>
  <c r="N84" i="17" s="1"/>
  <c r="O84" i="17" s="1"/>
  <c r="U89" i="11" s="1" a="1"/>
  <c r="U89" i="11" s="1"/>
  <c r="K74" i="17"/>
  <c r="L74" i="17" s="1"/>
  <c r="M74" i="17" s="1"/>
  <c r="N74" i="17" s="1"/>
  <c r="O74" i="17" s="1"/>
  <c r="P74" i="17" s="1"/>
  <c r="Q74" i="17" s="1"/>
  <c r="R74" i="17" s="1"/>
  <c r="S74" i="17" s="1"/>
  <c r="T74" i="17" s="1"/>
  <c r="U74" i="17" s="1"/>
  <c r="V74" i="17" s="1"/>
  <c r="W74" i="17" s="1"/>
  <c r="X74" i="17" s="1"/>
  <c r="Y74" i="17" s="1"/>
  <c r="Z74" i="17" s="1"/>
  <c r="AA74" i="17" s="1"/>
  <c r="AB74" i="17" s="1"/>
  <c r="AC74" i="17" s="1"/>
  <c r="AD74" i="17" s="1"/>
  <c r="AE74" i="17" s="1"/>
  <c r="AF74" i="17" s="1"/>
  <c r="AG74" i="17" s="1"/>
  <c r="AH74" i="17" s="1"/>
  <c r="AI74" i="17" s="1"/>
  <c r="AJ74" i="17" s="1"/>
  <c r="AK74" i="17" s="1"/>
  <c r="AL74" i="17" s="1"/>
  <c r="J78" i="17"/>
  <c r="K78" i="17" s="1"/>
  <c r="L78" i="17" s="1"/>
  <c r="M78" i="17" s="1"/>
  <c r="N78" i="17" s="1"/>
  <c r="T102" i="11" s="1" a="1"/>
  <c r="T102" i="11" s="1"/>
  <c r="M81" i="17"/>
  <c r="N81" i="17" s="1"/>
  <c r="O81" i="17" s="1"/>
  <c r="P81" i="17" s="1"/>
  <c r="Q81" i="17" s="1"/>
  <c r="W102" i="11" s="1" a="1"/>
  <c r="W102" i="11" s="1"/>
  <c r="N82" i="17"/>
  <c r="O82" i="17" s="1"/>
  <c r="P82" i="17" s="1"/>
  <c r="Q82" i="17" s="1"/>
  <c r="R82" i="17" s="1"/>
  <c r="X102" i="11" s="1" a="1"/>
  <c r="X102" i="11" s="1"/>
  <c r="L80" i="17"/>
  <c r="M80" i="17" s="1"/>
  <c r="N80" i="17" s="1"/>
  <c r="O80" i="17" s="1"/>
  <c r="P80" i="17" s="1"/>
  <c r="V102" i="11" s="1" a="1"/>
  <c r="V102" i="11" s="1"/>
  <c r="L90" i="17"/>
  <c r="M90" i="17" s="1"/>
  <c r="N90" i="17" s="1"/>
  <c r="O90" i="17" s="1"/>
  <c r="P90" i="17" s="1"/>
  <c r="V76" i="11" s="1" a="1"/>
  <c r="V76" i="11" s="1"/>
  <c r="K89" i="17"/>
  <c r="L89" i="17" s="1"/>
  <c r="M89" i="17" s="1"/>
  <c r="N89" i="17" s="1"/>
  <c r="O89" i="17" s="1"/>
  <c r="U76" i="11" s="1" a="1"/>
  <c r="U76" i="11" s="1"/>
  <c r="M91" i="17"/>
  <c r="N91" i="17" s="1"/>
  <c r="O91" i="17" s="1"/>
  <c r="P91" i="17" s="1"/>
  <c r="Q91" i="17" s="1"/>
  <c r="W76" i="11" s="1" a="1"/>
  <c r="W76" i="11" s="1"/>
  <c r="J88" i="17"/>
  <c r="K88" i="17" s="1"/>
  <c r="L88" i="17" s="1"/>
  <c r="M88" i="17" s="1"/>
  <c r="N88" i="17" s="1"/>
  <c r="T76" i="11" s="1" a="1"/>
  <c r="T76" i="11" s="1"/>
  <c r="N92" i="17"/>
  <c r="O92" i="17" s="1"/>
  <c r="P92" i="17" s="1"/>
  <c r="Q92" i="17" s="1"/>
  <c r="R92" i="17" s="1"/>
  <c r="X76" i="11" s="1" a="1"/>
  <c r="X76" i="11" s="1"/>
  <c r="M96" i="17"/>
  <c r="N96" i="17" s="1"/>
  <c r="O96" i="17" s="1"/>
  <c r="P96" i="17" s="1"/>
  <c r="Q96" i="17" s="1"/>
  <c r="W63" i="11" s="1" a="1"/>
  <c r="W63" i="11" s="1"/>
  <c r="N97" i="17"/>
  <c r="O97" i="17" s="1"/>
  <c r="P97" i="17" s="1"/>
  <c r="Q97" i="17" s="1"/>
  <c r="R97" i="17" s="1"/>
  <c r="X63" i="11" s="1" a="1"/>
  <c r="X63" i="11" s="1"/>
  <c r="J93" i="17"/>
  <c r="K93" i="17" s="1"/>
  <c r="L93" i="17" s="1"/>
  <c r="M93" i="17" s="1"/>
  <c r="N93" i="17" s="1"/>
  <c r="T63" i="11" s="1" a="1"/>
  <c r="T63" i="11" s="1"/>
  <c r="L95" i="17"/>
  <c r="M95" i="17" s="1"/>
  <c r="N95" i="17" s="1"/>
  <c r="O95" i="17" s="1"/>
  <c r="P95" i="17" s="1"/>
  <c r="V63" i="11" s="1" a="1"/>
  <c r="V63" i="11" s="1"/>
  <c r="K94" i="17"/>
  <c r="L94" i="17" s="1"/>
  <c r="M94" i="17" s="1"/>
  <c r="N94" i="17" s="1"/>
  <c r="O94" i="17" s="1"/>
  <c r="U63" i="11" s="1" a="1"/>
  <c r="U63" i="11" s="1"/>
  <c r="I29" i="20" s="1"/>
  <c r="K99" i="17"/>
  <c r="L99" i="17" s="1"/>
  <c r="M99" i="17" s="1"/>
  <c r="N99" i="17" s="1"/>
  <c r="O99" i="17" s="1"/>
  <c r="J98" i="17"/>
  <c r="K98" i="17" s="1"/>
  <c r="L98" i="17" s="1"/>
  <c r="M98" i="17" s="1"/>
  <c r="N98" i="17" s="1"/>
  <c r="T50" i="11" s="1" a="1"/>
  <c r="T50" i="11" s="1"/>
  <c r="L100" i="17"/>
  <c r="M100" i="17" s="1"/>
  <c r="N100" i="17" s="1"/>
  <c r="O100" i="17" s="1"/>
  <c r="P100" i="17" s="1"/>
  <c r="F36" i="13"/>
  <c r="F37" i="13" s="1"/>
  <c r="F38" i="13" s="1"/>
  <c r="F39" i="13" s="1"/>
  <c r="G14" i="11"/>
  <c r="G40" i="13"/>
  <c r="G41" i="13" s="1"/>
  <c r="F41" i="13"/>
  <c r="F42" i="13" s="1"/>
  <c r="F43" i="13" s="1"/>
  <c r="F44" i="13" s="1"/>
  <c r="F46" i="13" s="1"/>
  <c r="F47" i="13" s="1"/>
  <c r="F48" i="13" s="1"/>
  <c r="M50" i="17"/>
  <c r="N50" i="17" s="1"/>
  <c r="O50" i="17" s="1"/>
  <c r="P50" i="17" s="1"/>
  <c r="Q50" i="17" s="1"/>
  <c r="W62" i="11" s="1" a="1"/>
  <c r="W62" i="11" s="1"/>
  <c r="L49" i="17"/>
  <c r="M49" i="17" s="1"/>
  <c r="N49" i="17" s="1"/>
  <c r="O49" i="17" s="1"/>
  <c r="P49" i="17" s="1"/>
  <c r="V62" i="11" s="1" a="1"/>
  <c r="V62" i="11" s="1"/>
  <c r="AO45" i="13"/>
  <c r="AJ79" i="11"/>
  <c r="AE66" i="11"/>
  <c r="Z53" i="11"/>
  <c r="U40" i="11"/>
  <c r="Q27" i="11"/>
  <c r="Q36" i="11" s="1" a="1"/>
  <c r="Q36" i="11" s="1"/>
  <c r="G30" i="13"/>
  <c r="G31" i="13" s="1"/>
  <c r="F26" i="13"/>
  <c r="F27" i="13" s="1"/>
  <c r="F28" i="13" s="1"/>
  <c r="F29" i="13" s="1"/>
  <c r="F31" i="13"/>
  <c r="F32" i="13" s="1"/>
  <c r="F33" i="13" s="1"/>
  <c r="F34" i="13" s="1"/>
  <c r="J25" i="13"/>
  <c r="H20" i="13"/>
  <c r="G16" i="13"/>
  <c r="G21" i="13"/>
  <c r="H35" i="13"/>
  <c r="H15" i="13"/>
  <c r="G11" i="13"/>
  <c r="L29" i="17"/>
  <c r="M29" i="17" s="1"/>
  <c r="N29" i="17" s="1"/>
  <c r="O29" i="17" s="1"/>
  <c r="P29" i="17" s="1"/>
  <c r="Q29" i="17" s="1"/>
  <c r="R29" i="17" s="1"/>
  <c r="S29" i="17" s="1"/>
  <c r="T29" i="17" s="1"/>
  <c r="U29" i="17" s="1"/>
  <c r="V29" i="17" s="1"/>
  <c r="W29" i="17" s="1"/>
  <c r="X29" i="17" s="1"/>
  <c r="Y29" i="17" s="1"/>
  <c r="Z29" i="17" s="1"/>
  <c r="AA29" i="17" s="1"/>
  <c r="AB29" i="17" s="1"/>
  <c r="AC29" i="17" s="1"/>
  <c r="AD29" i="17" s="1"/>
  <c r="AE29" i="17" s="1"/>
  <c r="AF29" i="17" s="1"/>
  <c r="AG29" i="17" s="1"/>
  <c r="AH29" i="17" s="1"/>
  <c r="AI29" i="17" s="1"/>
  <c r="AJ29" i="17" s="1"/>
  <c r="AK29" i="17" s="1"/>
  <c r="AL29" i="17" s="1"/>
  <c r="J42" i="17"/>
  <c r="K42" i="17" s="1"/>
  <c r="L42" i="17" s="1"/>
  <c r="M42" i="17" s="1"/>
  <c r="N42" i="17" s="1"/>
  <c r="T75" i="11" s="1" a="1"/>
  <c r="T75" i="11" s="1"/>
  <c r="M40" i="17"/>
  <c r="N40" i="17" s="1"/>
  <c r="O40" i="17" s="1"/>
  <c r="P40" i="17" s="1"/>
  <c r="Q40" i="17" s="1"/>
  <c r="W88" i="11" s="1" a="1"/>
  <c r="W88" i="11" s="1"/>
  <c r="B6" i="14"/>
  <c r="U50" i="11" l="1" a="1"/>
  <c r="U50" i="11" s="1"/>
  <c r="U49" i="11" a="1"/>
  <c r="U49" i="11" s="1"/>
  <c r="G24" i="11" a="1"/>
  <c r="G24" i="11" s="1"/>
  <c r="G23" i="11" a="1"/>
  <c r="G23" i="11" s="1"/>
  <c r="Q37" i="11" a="1"/>
  <c r="Q37" i="11" s="1"/>
  <c r="K36" i="20" s="1"/>
  <c r="S51" i="17"/>
  <c r="T51" i="17" s="1"/>
  <c r="U51" i="17" s="1"/>
  <c r="V51" i="17" s="1"/>
  <c r="W51" i="17" s="1"/>
  <c r="AC75" i="11" s="1" a="1"/>
  <c r="AC75" i="11" s="1"/>
  <c r="W101" i="11" a="1"/>
  <c r="W101" i="11" s="1"/>
  <c r="T101" i="11" a="1"/>
  <c r="T101" i="11" s="1"/>
  <c r="P38" i="17"/>
  <c r="Q38" i="17" s="1"/>
  <c r="R38" i="17" s="1"/>
  <c r="S38" i="17" s="1"/>
  <c r="T38" i="17" s="1"/>
  <c r="Z101" i="11" s="1" a="1"/>
  <c r="Z101" i="11" s="1"/>
  <c r="U101" i="11" a="1"/>
  <c r="U101" i="11" s="1"/>
  <c r="X101" i="11" a="1"/>
  <c r="X101" i="11" s="1"/>
  <c r="Q34" i="17"/>
  <c r="R34" i="17" s="1"/>
  <c r="S34" i="17" s="1"/>
  <c r="T34" i="17" s="1"/>
  <c r="U34" i="17" s="1"/>
  <c r="V34" i="17" s="1"/>
  <c r="W34" i="17" s="1"/>
  <c r="X34" i="17" s="1"/>
  <c r="Y34" i="17" s="1"/>
  <c r="Z34" i="17" s="1"/>
  <c r="AA34" i="17" s="1"/>
  <c r="AB34" i="17" s="1"/>
  <c r="AC34" i="17" s="1"/>
  <c r="AD34" i="17" s="1"/>
  <c r="AE34" i="17" s="1"/>
  <c r="AF34" i="17" s="1"/>
  <c r="AG34" i="17" s="1"/>
  <c r="AH34" i="17" s="1"/>
  <c r="AI34" i="17" s="1"/>
  <c r="AJ34" i="17" s="1"/>
  <c r="AK34" i="17" s="1"/>
  <c r="AL34" i="17" s="1"/>
  <c r="V101" i="11" a="1"/>
  <c r="V101" i="11" s="1"/>
  <c r="R45" i="17"/>
  <c r="S45" i="17" s="1"/>
  <c r="T45" i="17" s="1"/>
  <c r="U45" i="17" s="1"/>
  <c r="V45" i="17" s="1"/>
  <c r="AB88" i="11" s="1" a="1"/>
  <c r="AB88" i="11" s="1"/>
  <c r="P43" i="17"/>
  <c r="Q43" i="17" s="1"/>
  <c r="R43" i="17" s="1"/>
  <c r="S43" i="17" s="1"/>
  <c r="T43" i="17" s="1"/>
  <c r="Z88" i="11" s="1" a="1"/>
  <c r="Z88" i="11" s="1"/>
  <c r="S41" i="17"/>
  <c r="T41" i="17" s="1"/>
  <c r="U41" i="17" s="1"/>
  <c r="V41" i="17" s="1"/>
  <c r="W41" i="17" s="1"/>
  <c r="Q39" i="17"/>
  <c r="R39" i="17" s="1"/>
  <c r="S39" i="17" s="1"/>
  <c r="T39" i="17" s="1"/>
  <c r="U39" i="17" s="1"/>
  <c r="O37" i="17"/>
  <c r="P37" i="17" s="1"/>
  <c r="Q37" i="17" s="1"/>
  <c r="R37" i="17" s="1"/>
  <c r="S37" i="17" s="1"/>
  <c r="S46" i="17"/>
  <c r="T46" i="17" s="1"/>
  <c r="U46" i="17" s="1"/>
  <c r="V46" i="17" s="1"/>
  <c r="W46" i="17" s="1"/>
  <c r="AC88" i="11" s="1" a="1"/>
  <c r="AC88" i="11" s="1"/>
  <c r="Q44" i="17"/>
  <c r="R44" i="17" s="1"/>
  <c r="S44" i="17" s="1"/>
  <c r="T44" i="17" s="1"/>
  <c r="U44" i="17" s="1"/>
  <c r="AA88" i="11" s="1" a="1"/>
  <c r="AA88" i="11" s="1"/>
  <c r="O52" i="17"/>
  <c r="P52" i="17" s="1"/>
  <c r="Q52" i="17" s="1"/>
  <c r="R52" i="17" s="1"/>
  <c r="S52" i="17" s="1"/>
  <c r="Y62" i="11" s="1" a="1"/>
  <c r="Y62" i="11" s="1"/>
  <c r="P53" i="17"/>
  <c r="Q53" i="17" s="1"/>
  <c r="R53" i="17" s="1"/>
  <c r="S53" i="17" s="1"/>
  <c r="T53" i="17" s="1"/>
  <c r="Z62" i="11" s="1" a="1"/>
  <c r="Z62" i="11" s="1"/>
  <c r="P48" i="17"/>
  <c r="Q48" i="17" s="1"/>
  <c r="R48" i="17" s="1"/>
  <c r="S48" i="17" s="1"/>
  <c r="T48" i="17" s="1"/>
  <c r="Z75" i="11" s="1" a="1"/>
  <c r="Z75" i="11" s="1"/>
  <c r="I27" i="20"/>
  <c r="Q54" i="17"/>
  <c r="R54" i="17" s="1"/>
  <c r="S54" i="17" s="1"/>
  <c r="T54" i="17" s="1"/>
  <c r="U54" i="17" s="1"/>
  <c r="O47" i="17"/>
  <c r="P47" i="17" s="1"/>
  <c r="Q47" i="17" s="1"/>
  <c r="R47" i="17" s="1"/>
  <c r="S47" i="17" s="1"/>
  <c r="Y75" i="11" s="1" a="1"/>
  <c r="Y75" i="11" s="1"/>
  <c r="Q85" i="17"/>
  <c r="R85" i="17" s="1"/>
  <c r="S85" i="17" s="1"/>
  <c r="T85" i="17" s="1"/>
  <c r="U85" i="17" s="1"/>
  <c r="AA102" i="11" s="1" a="1"/>
  <c r="AA102" i="11" s="1"/>
  <c r="O83" i="17"/>
  <c r="P83" i="17" s="1"/>
  <c r="Q83" i="17" s="1"/>
  <c r="R83" i="17" s="1"/>
  <c r="S83" i="17" s="1"/>
  <c r="Y102" i="11" s="1" a="1"/>
  <c r="Y102" i="11" s="1"/>
  <c r="P84" i="17"/>
  <c r="Q84" i="17" s="1"/>
  <c r="R84" i="17" s="1"/>
  <c r="S84" i="17" s="1"/>
  <c r="T84" i="17" s="1"/>
  <c r="Z102" i="11" s="1" a="1"/>
  <c r="Z102" i="11" s="1"/>
  <c r="P79" i="17"/>
  <c r="Q79" i="17" s="1"/>
  <c r="R79" i="17" s="1"/>
  <c r="S79" i="17" s="1"/>
  <c r="T79" i="17" s="1"/>
  <c r="U79" i="17" s="1"/>
  <c r="V79" i="17" s="1"/>
  <c r="W79" i="17" s="1"/>
  <c r="X79" i="17" s="1"/>
  <c r="Y79" i="17" s="1"/>
  <c r="Z79" i="17" s="1"/>
  <c r="AA79" i="17" s="1"/>
  <c r="AB79" i="17" s="1"/>
  <c r="AC79" i="17" s="1"/>
  <c r="AD79" i="17" s="1"/>
  <c r="AE79" i="17" s="1"/>
  <c r="AF79" i="17" s="1"/>
  <c r="AG79" i="17" s="1"/>
  <c r="AH79" i="17" s="1"/>
  <c r="AI79" i="17" s="1"/>
  <c r="AJ79" i="17" s="1"/>
  <c r="AK79" i="17" s="1"/>
  <c r="AL79" i="17" s="1"/>
  <c r="O78" i="17"/>
  <c r="P78" i="17" s="1"/>
  <c r="Q78" i="17" s="1"/>
  <c r="R78" i="17" s="1"/>
  <c r="S78" i="17" s="1"/>
  <c r="T78" i="17" s="1"/>
  <c r="U78" i="17" s="1"/>
  <c r="V78" i="17" s="1"/>
  <c r="W78" i="17" s="1"/>
  <c r="X78" i="17" s="1"/>
  <c r="Y78" i="17" s="1"/>
  <c r="Z78" i="17" s="1"/>
  <c r="AA78" i="17" s="1"/>
  <c r="AB78" i="17" s="1"/>
  <c r="AC78" i="17" s="1"/>
  <c r="AD78" i="17" s="1"/>
  <c r="AE78" i="17" s="1"/>
  <c r="AF78" i="17" s="1"/>
  <c r="AG78" i="17" s="1"/>
  <c r="AH78" i="17" s="1"/>
  <c r="AI78" i="17" s="1"/>
  <c r="AJ78" i="17" s="1"/>
  <c r="AK78" i="17" s="1"/>
  <c r="AL78" i="17" s="1"/>
  <c r="R86" i="17"/>
  <c r="S86" i="17" s="1"/>
  <c r="T86" i="17" s="1"/>
  <c r="U86" i="17" s="1"/>
  <c r="V86" i="17" s="1"/>
  <c r="AB102" i="11" s="1" a="1"/>
  <c r="AB102" i="11" s="1"/>
  <c r="S87" i="17"/>
  <c r="T87" i="17" s="1"/>
  <c r="U87" i="17" s="1"/>
  <c r="V87" i="17" s="1"/>
  <c r="W87" i="17" s="1"/>
  <c r="AC102" i="11" s="1" a="1"/>
  <c r="AC102" i="11" s="1"/>
  <c r="R50" i="17"/>
  <c r="S50" i="17" s="1"/>
  <c r="T50" i="17" s="1"/>
  <c r="U50" i="17" s="1"/>
  <c r="V50" i="17" s="1"/>
  <c r="AB75" i="11" s="1" a="1"/>
  <c r="AB75" i="11" s="1"/>
  <c r="Q80" i="17"/>
  <c r="R80" i="17" s="1"/>
  <c r="S80" i="17" s="1"/>
  <c r="T80" i="17" s="1"/>
  <c r="U80" i="17" s="1"/>
  <c r="V80" i="17" s="1"/>
  <c r="W80" i="17" s="1"/>
  <c r="X80" i="17" s="1"/>
  <c r="Y80" i="17" s="1"/>
  <c r="Z80" i="17" s="1"/>
  <c r="AA80" i="17" s="1"/>
  <c r="AB80" i="17" s="1"/>
  <c r="AC80" i="17" s="1"/>
  <c r="AD80" i="17" s="1"/>
  <c r="AE80" i="17" s="1"/>
  <c r="AF80" i="17" s="1"/>
  <c r="AG80" i="17" s="1"/>
  <c r="AH80" i="17" s="1"/>
  <c r="AI80" i="17" s="1"/>
  <c r="AJ80" i="17" s="1"/>
  <c r="AK80" i="17" s="1"/>
  <c r="AL80" i="17" s="1"/>
  <c r="S82" i="17"/>
  <c r="T82" i="17" s="1"/>
  <c r="U82" i="17" s="1"/>
  <c r="V82" i="17" s="1"/>
  <c r="W82" i="17" s="1"/>
  <c r="X82" i="17" s="1"/>
  <c r="Y82" i="17" s="1"/>
  <c r="Z82" i="17" s="1"/>
  <c r="AA82" i="17" s="1"/>
  <c r="AB82" i="17" s="1"/>
  <c r="AC82" i="17" s="1"/>
  <c r="AD82" i="17" s="1"/>
  <c r="AE82" i="17" s="1"/>
  <c r="AF82" i="17" s="1"/>
  <c r="AG82" i="17" s="1"/>
  <c r="AH82" i="17" s="1"/>
  <c r="AI82" i="17" s="1"/>
  <c r="AJ82" i="17" s="1"/>
  <c r="AK82" i="17" s="1"/>
  <c r="AL82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AE81" i="17" s="1"/>
  <c r="AF81" i="17" s="1"/>
  <c r="AG81" i="17" s="1"/>
  <c r="AH81" i="17" s="1"/>
  <c r="AI81" i="17" s="1"/>
  <c r="AJ81" i="17" s="1"/>
  <c r="AK81" i="17" s="1"/>
  <c r="AL81" i="17" s="1"/>
  <c r="S92" i="17"/>
  <c r="T92" i="17" s="1"/>
  <c r="U92" i="17" s="1"/>
  <c r="V92" i="17" s="1"/>
  <c r="W92" i="17" s="1"/>
  <c r="AC89" i="11" s="1" a="1"/>
  <c r="AC89" i="11" s="1"/>
  <c r="R91" i="17"/>
  <c r="S91" i="17" s="1"/>
  <c r="T91" i="17" s="1"/>
  <c r="U91" i="17" s="1"/>
  <c r="V91" i="17" s="1"/>
  <c r="AB89" i="11" s="1" a="1"/>
  <c r="AB89" i="11" s="1"/>
  <c r="O88" i="17"/>
  <c r="P88" i="17" s="1"/>
  <c r="Q88" i="17" s="1"/>
  <c r="R88" i="17" s="1"/>
  <c r="S88" i="17" s="1"/>
  <c r="Y89" i="11" s="1" a="1"/>
  <c r="Y89" i="11" s="1"/>
  <c r="P89" i="17"/>
  <c r="Q89" i="17" s="1"/>
  <c r="R89" i="17" s="1"/>
  <c r="S89" i="17" s="1"/>
  <c r="T89" i="17" s="1"/>
  <c r="Z89" i="11" s="1" a="1"/>
  <c r="Z89" i="11" s="1"/>
  <c r="Q90" i="17"/>
  <c r="R90" i="17" s="1"/>
  <c r="S90" i="17" s="1"/>
  <c r="T90" i="17" s="1"/>
  <c r="U90" i="17" s="1"/>
  <c r="AA89" i="11" s="1" a="1"/>
  <c r="AA89" i="11" s="1"/>
  <c r="R96" i="17"/>
  <c r="S96" i="17" s="1"/>
  <c r="T96" i="17" s="1"/>
  <c r="U96" i="17" s="1"/>
  <c r="V96" i="17" s="1"/>
  <c r="AB76" i="11" s="1" a="1"/>
  <c r="AB76" i="11" s="1"/>
  <c r="S97" i="17"/>
  <c r="T97" i="17" s="1"/>
  <c r="U97" i="17" s="1"/>
  <c r="V97" i="17" s="1"/>
  <c r="W97" i="17" s="1"/>
  <c r="AC76" i="11" s="1" a="1"/>
  <c r="AC76" i="11" s="1"/>
  <c r="O93" i="17"/>
  <c r="P93" i="17" s="1"/>
  <c r="Q93" i="17" s="1"/>
  <c r="R93" i="17" s="1"/>
  <c r="S93" i="17" s="1"/>
  <c r="Y76" i="11" s="1" a="1"/>
  <c r="Y76" i="11" s="1"/>
  <c r="Q95" i="17"/>
  <c r="R95" i="17" s="1"/>
  <c r="S95" i="17" s="1"/>
  <c r="T95" i="17" s="1"/>
  <c r="U95" i="17" s="1"/>
  <c r="AA76" i="11" s="1" a="1"/>
  <c r="AA76" i="11" s="1"/>
  <c r="P94" i="17"/>
  <c r="Q94" i="17" s="1"/>
  <c r="R94" i="17" s="1"/>
  <c r="S94" i="17" s="1"/>
  <c r="T94" i="17" s="1"/>
  <c r="Z76" i="11" s="1" a="1"/>
  <c r="Z76" i="11" s="1"/>
  <c r="H29" i="20" s="1"/>
  <c r="P99" i="17"/>
  <c r="Q99" i="17" s="1"/>
  <c r="R99" i="17" s="1"/>
  <c r="S99" i="17" s="1"/>
  <c r="T99" i="17" s="1"/>
  <c r="Z63" i="11" s="1" a="1"/>
  <c r="Z63" i="11" s="1"/>
  <c r="Q100" i="17"/>
  <c r="R100" i="17" s="1"/>
  <c r="S100" i="17" s="1"/>
  <c r="T100" i="17" s="1"/>
  <c r="U100" i="17" s="1"/>
  <c r="O98" i="17"/>
  <c r="P98" i="17" s="1"/>
  <c r="Q98" i="17" s="1"/>
  <c r="R98" i="17" s="1"/>
  <c r="S98" i="17" s="1"/>
  <c r="Y63" i="11" s="1" a="1"/>
  <c r="Y63" i="11" s="1"/>
  <c r="G36" i="13"/>
  <c r="H40" i="13"/>
  <c r="H36" i="13" s="1"/>
  <c r="H37" i="13" s="1"/>
  <c r="H14" i="11"/>
  <c r="Q49" i="17"/>
  <c r="R49" i="17" s="1"/>
  <c r="S49" i="17" s="1"/>
  <c r="T49" i="17" s="1"/>
  <c r="U49" i="17" s="1"/>
  <c r="AA75" i="11" s="1" a="1"/>
  <c r="AA75" i="11" s="1"/>
  <c r="AP45" i="13"/>
  <c r="G42" i="13"/>
  <c r="G43" i="13" s="1"/>
  <c r="G44" i="13" s="1"/>
  <c r="G46" i="13" s="1"/>
  <c r="G47" i="13" s="1"/>
  <c r="G48" i="13" s="1"/>
  <c r="G17" i="13"/>
  <c r="G18" i="13" s="1"/>
  <c r="G19" i="13" s="1"/>
  <c r="AK79" i="11"/>
  <c r="AF66" i="11"/>
  <c r="AA53" i="11"/>
  <c r="V40" i="11"/>
  <c r="V50" i="11" s="1" a="1"/>
  <c r="V50" i="11" s="1"/>
  <c r="J36" i="20" s="1"/>
  <c r="K34" i="20"/>
  <c r="G26" i="13"/>
  <c r="H30" i="13"/>
  <c r="H31" i="13" s="1"/>
  <c r="H32" i="13" s="1"/>
  <c r="I15" i="13"/>
  <c r="H11" i="13"/>
  <c r="H12" i="13" s="1"/>
  <c r="G32" i="13"/>
  <c r="G33" i="13" s="1"/>
  <c r="G34" i="13" s="1"/>
  <c r="I35" i="13"/>
  <c r="G22" i="13"/>
  <c r="G23" i="13" s="1"/>
  <c r="G24" i="13" s="1"/>
  <c r="G12" i="13"/>
  <c r="G13" i="13" s="1"/>
  <c r="G14" i="13" s="1"/>
  <c r="I20" i="13"/>
  <c r="H16" i="13"/>
  <c r="H17" i="13" s="1"/>
  <c r="H21" i="13"/>
  <c r="H22" i="13" s="1"/>
  <c r="K25" i="13"/>
  <c r="R40" i="17"/>
  <c r="S40" i="17" s="1"/>
  <c r="T40" i="17" s="1"/>
  <c r="U40" i="17" s="1"/>
  <c r="V40" i="17" s="1"/>
  <c r="AB101" i="11" s="1" a="1"/>
  <c r="AB101" i="11" s="1"/>
  <c r="O42" i="17"/>
  <c r="P42" i="17" s="1"/>
  <c r="Q42" i="17" s="1"/>
  <c r="R42" i="17" s="1"/>
  <c r="S42" i="17" s="1"/>
  <c r="Y88" i="11" s="1" a="1"/>
  <c r="Y88" i="11" s="1"/>
  <c r="B5" i="14"/>
  <c r="V49" i="11" l="1" a="1"/>
  <c r="V49" i="11" s="1"/>
  <c r="J34" i="20" s="1"/>
  <c r="X51" i="17"/>
  <c r="Y51" i="17" s="1"/>
  <c r="Z51" i="17" s="1"/>
  <c r="AA51" i="17" s="1"/>
  <c r="AB51" i="17" s="1"/>
  <c r="AH88" i="11" s="1" a="1"/>
  <c r="AH88" i="11" s="1"/>
  <c r="AA62" i="11" a="1"/>
  <c r="AA62" i="11" s="1"/>
  <c r="I34" i="20" s="1"/>
  <c r="AA63" i="11" a="1"/>
  <c r="AA63" i="11" s="1"/>
  <c r="I36" i="20" s="1"/>
  <c r="H24" i="11" a="1"/>
  <c r="H24" i="11" s="1"/>
  <c r="H23" i="11" a="1"/>
  <c r="H23" i="11" s="1"/>
  <c r="U38" i="17"/>
  <c r="V38" i="17" s="1"/>
  <c r="W38" i="17" s="1"/>
  <c r="X38" i="17" s="1"/>
  <c r="Y38" i="17" s="1"/>
  <c r="Z38" i="17" s="1"/>
  <c r="AA38" i="17" s="1"/>
  <c r="AB38" i="17" s="1"/>
  <c r="AC38" i="17" s="1"/>
  <c r="AD38" i="17" s="1"/>
  <c r="AE38" i="17" s="1"/>
  <c r="AF38" i="17" s="1"/>
  <c r="AG38" i="17" s="1"/>
  <c r="AH38" i="17" s="1"/>
  <c r="AI38" i="17" s="1"/>
  <c r="AJ38" i="17" s="1"/>
  <c r="AK38" i="17" s="1"/>
  <c r="AL38" i="17" s="1"/>
  <c r="W45" i="17"/>
  <c r="X45" i="17" s="1"/>
  <c r="Y45" i="17" s="1"/>
  <c r="Z45" i="17" s="1"/>
  <c r="AA45" i="17" s="1"/>
  <c r="AG101" i="11" s="1" a="1"/>
  <c r="AG101" i="11" s="1"/>
  <c r="U43" i="17"/>
  <c r="V43" i="17" s="1"/>
  <c r="W43" i="17" s="1"/>
  <c r="X43" i="17" s="1"/>
  <c r="Y43" i="17" s="1"/>
  <c r="AE101" i="11" s="1" a="1"/>
  <c r="AE101" i="11" s="1"/>
  <c r="AA101" i="11" a="1"/>
  <c r="AA101" i="11" s="1"/>
  <c r="V39" i="17"/>
  <c r="W39" i="17" s="1"/>
  <c r="X39" i="17" s="1"/>
  <c r="Y39" i="17" s="1"/>
  <c r="Z39" i="17" s="1"/>
  <c r="AA39" i="17" s="1"/>
  <c r="AB39" i="17" s="1"/>
  <c r="AC39" i="17" s="1"/>
  <c r="AD39" i="17" s="1"/>
  <c r="AE39" i="17" s="1"/>
  <c r="AF39" i="17" s="1"/>
  <c r="AG39" i="17" s="1"/>
  <c r="AH39" i="17" s="1"/>
  <c r="AI39" i="17" s="1"/>
  <c r="AJ39" i="17" s="1"/>
  <c r="AK39" i="17" s="1"/>
  <c r="AL39" i="17" s="1"/>
  <c r="T37" i="17"/>
  <c r="U37" i="17" s="1"/>
  <c r="V37" i="17" s="1"/>
  <c r="W37" i="17" s="1"/>
  <c r="X37" i="17" s="1"/>
  <c r="Y37" i="17" s="1"/>
  <c r="Z37" i="17" s="1"/>
  <c r="AA37" i="17" s="1"/>
  <c r="AB37" i="17" s="1"/>
  <c r="AC37" i="17" s="1"/>
  <c r="AD37" i="17" s="1"/>
  <c r="AE37" i="17" s="1"/>
  <c r="AF37" i="17" s="1"/>
  <c r="AG37" i="17" s="1"/>
  <c r="AH37" i="17" s="1"/>
  <c r="AI37" i="17" s="1"/>
  <c r="AJ37" i="17" s="1"/>
  <c r="AK37" i="17" s="1"/>
  <c r="AL37" i="17" s="1"/>
  <c r="Y101" i="11" a="1"/>
  <c r="Y101" i="11" s="1"/>
  <c r="X41" i="17"/>
  <c r="Y41" i="17" s="1"/>
  <c r="Z41" i="17" s="1"/>
  <c r="AA41" i="17" s="1"/>
  <c r="AB41" i="17" s="1"/>
  <c r="AC41" i="17" s="1"/>
  <c r="AD41" i="17" s="1"/>
  <c r="AE41" i="17" s="1"/>
  <c r="AF41" i="17" s="1"/>
  <c r="AG41" i="17" s="1"/>
  <c r="AH41" i="17" s="1"/>
  <c r="AI41" i="17" s="1"/>
  <c r="AJ41" i="17" s="1"/>
  <c r="AK41" i="17" s="1"/>
  <c r="AL41" i="17" s="1"/>
  <c r="AC101" i="11" a="1"/>
  <c r="AC101" i="11" s="1"/>
  <c r="V44" i="17"/>
  <c r="W44" i="17" s="1"/>
  <c r="X44" i="17" s="1"/>
  <c r="Y44" i="17" s="1"/>
  <c r="Z44" i="17" s="1"/>
  <c r="W50" i="17"/>
  <c r="X50" i="17" s="1"/>
  <c r="Y50" i="17" s="1"/>
  <c r="Z50" i="17" s="1"/>
  <c r="AA50" i="17" s="1"/>
  <c r="AG88" i="11" s="1" a="1"/>
  <c r="AG88" i="11" s="1"/>
  <c r="X46" i="17"/>
  <c r="Y46" i="17" s="1"/>
  <c r="Z46" i="17" s="1"/>
  <c r="AA46" i="17" s="1"/>
  <c r="AB46" i="17" s="1"/>
  <c r="V54" i="17"/>
  <c r="W54" i="17" s="1"/>
  <c r="X54" i="17" s="1"/>
  <c r="Y54" i="17" s="1"/>
  <c r="Z54" i="17" s="1"/>
  <c r="AF75" i="11" s="1" a="1"/>
  <c r="AF75" i="11" s="1"/>
  <c r="U53" i="17"/>
  <c r="V53" i="17" s="1"/>
  <c r="W53" i="17" s="1"/>
  <c r="X53" i="17" s="1"/>
  <c r="Y53" i="17" s="1"/>
  <c r="AE75" i="11" s="1" a="1"/>
  <c r="AE75" i="11" s="1"/>
  <c r="T47" i="17"/>
  <c r="U47" i="17" s="1"/>
  <c r="V47" i="17" s="1"/>
  <c r="W47" i="17" s="1"/>
  <c r="X47" i="17" s="1"/>
  <c r="AD88" i="11" s="1" a="1"/>
  <c r="AD88" i="11" s="1"/>
  <c r="T83" i="17"/>
  <c r="U83" i="17" s="1"/>
  <c r="V83" i="17" s="1"/>
  <c r="W83" i="17" s="1"/>
  <c r="X83" i="17" s="1"/>
  <c r="Y83" i="17" s="1"/>
  <c r="Z83" i="17" s="1"/>
  <c r="AA83" i="17" s="1"/>
  <c r="AB83" i="17" s="1"/>
  <c r="AC83" i="17" s="1"/>
  <c r="AD83" i="17" s="1"/>
  <c r="AE83" i="17" s="1"/>
  <c r="AF83" i="17" s="1"/>
  <c r="AG83" i="17" s="1"/>
  <c r="AH83" i="17" s="1"/>
  <c r="AI83" i="17" s="1"/>
  <c r="AJ83" i="17" s="1"/>
  <c r="AK83" i="17" s="1"/>
  <c r="AL83" i="17" s="1"/>
  <c r="U48" i="17"/>
  <c r="V48" i="17" s="1"/>
  <c r="W48" i="17" s="1"/>
  <c r="X48" i="17" s="1"/>
  <c r="Y48" i="17" s="1"/>
  <c r="AE88" i="11" s="1" a="1"/>
  <c r="AE88" i="11" s="1"/>
  <c r="H27" i="20"/>
  <c r="V85" i="17"/>
  <c r="W85" i="17" s="1"/>
  <c r="X85" i="17" s="1"/>
  <c r="Y85" i="17" s="1"/>
  <c r="Z85" i="17" s="1"/>
  <c r="AA85" i="17" s="1"/>
  <c r="AB85" i="17" s="1"/>
  <c r="AC85" i="17" s="1"/>
  <c r="AD85" i="17" s="1"/>
  <c r="AE85" i="17" s="1"/>
  <c r="AF85" i="17" s="1"/>
  <c r="AG85" i="17" s="1"/>
  <c r="AH85" i="17" s="1"/>
  <c r="AI85" i="17" s="1"/>
  <c r="AJ85" i="17" s="1"/>
  <c r="AK85" i="17" s="1"/>
  <c r="AL85" i="17" s="1"/>
  <c r="T52" i="17"/>
  <c r="U52" i="17" s="1"/>
  <c r="V52" i="17" s="1"/>
  <c r="W52" i="17" s="1"/>
  <c r="X52" i="17" s="1"/>
  <c r="AD75" i="11" s="1" a="1"/>
  <c r="AD75" i="11" s="1"/>
  <c r="X87" i="17"/>
  <c r="Y87" i="17" s="1"/>
  <c r="Z87" i="17" s="1"/>
  <c r="AA87" i="17" s="1"/>
  <c r="AB87" i="17" s="1"/>
  <c r="AC87" i="17" s="1"/>
  <c r="AD87" i="17" s="1"/>
  <c r="AE87" i="17" s="1"/>
  <c r="AF87" i="17" s="1"/>
  <c r="AG87" i="17" s="1"/>
  <c r="AH87" i="17" s="1"/>
  <c r="AI87" i="17" s="1"/>
  <c r="AJ87" i="17" s="1"/>
  <c r="AK87" i="17" s="1"/>
  <c r="AL87" i="17" s="1"/>
  <c r="W86" i="17"/>
  <c r="X86" i="17" s="1"/>
  <c r="Y86" i="17" s="1"/>
  <c r="Z86" i="17" s="1"/>
  <c r="AA86" i="17" s="1"/>
  <c r="AB86" i="17" s="1"/>
  <c r="AC86" i="17" s="1"/>
  <c r="AD86" i="17" s="1"/>
  <c r="AE86" i="17" s="1"/>
  <c r="AF86" i="17" s="1"/>
  <c r="AG86" i="17" s="1"/>
  <c r="AH86" i="17" s="1"/>
  <c r="AI86" i="17" s="1"/>
  <c r="AJ86" i="17" s="1"/>
  <c r="AK86" i="17" s="1"/>
  <c r="AL86" i="17" s="1"/>
  <c r="U84" i="17"/>
  <c r="V84" i="17" s="1"/>
  <c r="W84" i="17" s="1"/>
  <c r="X84" i="17" s="1"/>
  <c r="Y84" i="17" s="1"/>
  <c r="Z84" i="17" s="1"/>
  <c r="AA84" i="17" s="1"/>
  <c r="AB84" i="17" s="1"/>
  <c r="AC84" i="17" s="1"/>
  <c r="AD84" i="17" s="1"/>
  <c r="AE84" i="17" s="1"/>
  <c r="AF84" i="17" s="1"/>
  <c r="AG84" i="17" s="1"/>
  <c r="AH84" i="17" s="1"/>
  <c r="AI84" i="17" s="1"/>
  <c r="AJ84" i="17" s="1"/>
  <c r="AK84" i="17" s="1"/>
  <c r="AL84" i="17" s="1"/>
  <c r="T88" i="17"/>
  <c r="U88" i="17" s="1"/>
  <c r="V88" i="17" s="1"/>
  <c r="W88" i="17" s="1"/>
  <c r="X88" i="17" s="1"/>
  <c r="AD102" i="11" s="1" a="1"/>
  <c r="AD102" i="11" s="1"/>
  <c r="W91" i="17"/>
  <c r="X91" i="17" s="1"/>
  <c r="Y91" i="17" s="1"/>
  <c r="Z91" i="17" s="1"/>
  <c r="AA91" i="17" s="1"/>
  <c r="AG102" i="11" s="1" a="1"/>
  <c r="AG102" i="11" s="1"/>
  <c r="V90" i="17"/>
  <c r="W90" i="17" s="1"/>
  <c r="X90" i="17" s="1"/>
  <c r="Y90" i="17" s="1"/>
  <c r="Z90" i="17" s="1"/>
  <c r="AF102" i="11" s="1" a="1"/>
  <c r="AF102" i="11" s="1"/>
  <c r="U89" i="17"/>
  <c r="V89" i="17" s="1"/>
  <c r="W89" i="17" s="1"/>
  <c r="X89" i="17" s="1"/>
  <c r="Y89" i="17" s="1"/>
  <c r="AE102" i="11" s="1" a="1"/>
  <c r="AE102" i="11" s="1"/>
  <c r="X92" i="17"/>
  <c r="Y92" i="17" s="1"/>
  <c r="Z92" i="17" s="1"/>
  <c r="AA92" i="17" s="1"/>
  <c r="AB92" i="17" s="1"/>
  <c r="AH102" i="11" s="1" a="1"/>
  <c r="AH102" i="11" s="1"/>
  <c r="X97" i="17"/>
  <c r="Y97" i="17" s="1"/>
  <c r="Z97" i="17" s="1"/>
  <c r="AA97" i="17" s="1"/>
  <c r="AB97" i="17" s="1"/>
  <c r="AH89" i="11" s="1" a="1"/>
  <c r="AH89" i="11" s="1"/>
  <c r="W96" i="17"/>
  <c r="X96" i="17" s="1"/>
  <c r="Y96" i="17" s="1"/>
  <c r="Z96" i="17" s="1"/>
  <c r="AA96" i="17" s="1"/>
  <c r="AG89" i="11" s="1" a="1"/>
  <c r="AG89" i="11" s="1"/>
  <c r="T93" i="17"/>
  <c r="U93" i="17" s="1"/>
  <c r="V93" i="17" s="1"/>
  <c r="W93" i="17" s="1"/>
  <c r="X93" i="17" s="1"/>
  <c r="AD89" i="11" s="1" a="1"/>
  <c r="AD89" i="11" s="1"/>
  <c r="U94" i="17"/>
  <c r="V94" i="17" s="1"/>
  <c r="W94" i="17" s="1"/>
  <c r="X94" i="17" s="1"/>
  <c r="Y94" i="17" s="1"/>
  <c r="AE89" i="11" s="1" a="1"/>
  <c r="AE89" i="11" s="1"/>
  <c r="G29" i="20" s="1"/>
  <c r="V95" i="17"/>
  <c r="W95" i="17" s="1"/>
  <c r="X95" i="17" s="1"/>
  <c r="Y95" i="17" s="1"/>
  <c r="Z95" i="17" s="1"/>
  <c r="AF89" i="11" s="1" a="1"/>
  <c r="AF89" i="11" s="1"/>
  <c r="T98" i="17"/>
  <c r="U98" i="17" s="1"/>
  <c r="V98" i="17" s="1"/>
  <c r="W98" i="17" s="1"/>
  <c r="X98" i="17" s="1"/>
  <c r="AD76" i="11" s="1" a="1"/>
  <c r="AD76" i="11" s="1"/>
  <c r="V100" i="17"/>
  <c r="W100" i="17" s="1"/>
  <c r="X100" i="17" s="1"/>
  <c r="Y100" i="17" s="1"/>
  <c r="Z100" i="17" s="1"/>
  <c r="AF76" i="11" s="1" a="1"/>
  <c r="AF76" i="11" s="1"/>
  <c r="U99" i="17"/>
  <c r="V99" i="17" s="1"/>
  <c r="W99" i="17" s="1"/>
  <c r="X99" i="17" s="1"/>
  <c r="Y99" i="17" s="1"/>
  <c r="AE76" i="11" s="1" a="1"/>
  <c r="AE76" i="11" s="1"/>
  <c r="I40" i="13"/>
  <c r="I41" i="13" s="1"/>
  <c r="I42" i="13" s="1"/>
  <c r="I43" i="13" s="1"/>
  <c r="H41" i="13"/>
  <c r="H42" i="13" s="1"/>
  <c r="H43" i="13" s="1"/>
  <c r="H44" i="13" s="1"/>
  <c r="H46" i="13" s="1"/>
  <c r="H47" i="13" s="1"/>
  <c r="H48" i="13" s="1"/>
  <c r="G37" i="13"/>
  <c r="G38" i="13" s="1"/>
  <c r="G39" i="13" s="1"/>
  <c r="I14" i="11"/>
  <c r="V49" i="17"/>
  <c r="W49" i="17" s="1"/>
  <c r="X49" i="17" s="1"/>
  <c r="Y49" i="17" s="1"/>
  <c r="Z49" i="17" s="1"/>
  <c r="AF88" i="11" s="1" a="1"/>
  <c r="AF88" i="11" s="1"/>
  <c r="AQ45" i="13"/>
  <c r="D41" i="11"/>
  <c r="D54" i="11"/>
  <c r="D67" i="11"/>
  <c r="D15" i="11"/>
  <c r="D80" i="11"/>
  <c r="D93" i="11"/>
  <c r="D28" i="11"/>
  <c r="G27" i="13"/>
  <c r="G28" i="13" s="1"/>
  <c r="G29" i="13" s="1"/>
  <c r="I30" i="13"/>
  <c r="I31" i="13" s="1"/>
  <c r="H26" i="13"/>
  <c r="H27" i="13" s="1"/>
  <c r="H33" i="13"/>
  <c r="H34" i="13" s="1"/>
  <c r="H23" i="13"/>
  <c r="H24" i="13" s="1"/>
  <c r="H13" i="13"/>
  <c r="H14" i="13" s="1"/>
  <c r="J35" i="13"/>
  <c r="H18" i="13"/>
  <c r="H19" i="13" s="1"/>
  <c r="J20" i="13"/>
  <c r="I16" i="13"/>
  <c r="I17" i="13" s="1"/>
  <c r="I18" i="13" s="1"/>
  <c r="I21" i="13"/>
  <c r="I22" i="13" s="1"/>
  <c r="I23" i="13" s="1"/>
  <c r="H38" i="13"/>
  <c r="H39" i="13" s="1"/>
  <c r="L25" i="13"/>
  <c r="J15" i="13"/>
  <c r="I11" i="13"/>
  <c r="I12" i="13" s="1"/>
  <c r="I13" i="13" s="1"/>
  <c r="T42" i="17"/>
  <c r="U42" i="17" s="1"/>
  <c r="V42" i="17" s="1"/>
  <c r="W42" i="17" s="1"/>
  <c r="X42" i="17" s="1"/>
  <c r="AD101" i="11" s="1" a="1"/>
  <c r="AD101" i="11" s="1"/>
  <c r="W40" i="17"/>
  <c r="X40" i="17" s="1"/>
  <c r="Y40" i="17" s="1"/>
  <c r="Z40" i="17" s="1"/>
  <c r="AA40" i="17" s="1"/>
  <c r="AB40" i="17" s="1"/>
  <c r="AC40" i="17" s="1"/>
  <c r="AD40" i="17" s="1"/>
  <c r="AE40" i="17" s="1"/>
  <c r="AF40" i="17" s="1"/>
  <c r="AG40" i="17" s="1"/>
  <c r="AH40" i="17" s="1"/>
  <c r="AI40" i="17" s="1"/>
  <c r="AJ40" i="17" s="1"/>
  <c r="AK40" i="17" s="1"/>
  <c r="AL40" i="17" s="1"/>
  <c r="AC51" i="17" l="1"/>
  <c r="AD51" i="17" s="1"/>
  <c r="AE51" i="17" s="1"/>
  <c r="AF51" i="17" s="1"/>
  <c r="AG51" i="17" s="1"/>
  <c r="AH51" i="17" s="1"/>
  <c r="AI51" i="17" s="1"/>
  <c r="AJ51" i="17" s="1"/>
  <c r="AK51" i="17" s="1"/>
  <c r="AL51" i="17" s="1"/>
  <c r="Z43" i="17"/>
  <c r="AA43" i="17" s="1"/>
  <c r="AB43" i="17" s="1"/>
  <c r="AC43" i="17" s="1"/>
  <c r="AD43" i="17" s="1"/>
  <c r="AE43" i="17" s="1"/>
  <c r="AF43" i="17" s="1"/>
  <c r="AG43" i="17" s="1"/>
  <c r="AH43" i="17" s="1"/>
  <c r="AI43" i="17" s="1"/>
  <c r="AJ43" i="17" s="1"/>
  <c r="AK43" i="17" s="1"/>
  <c r="AL43" i="17" s="1"/>
  <c r="I24" i="11" a="1"/>
  <c r="I24" i="11" s="1"/>
  <c r="I23" i="11" a="1"/>
  <c r="I23" i="11" s="1"/>
  <c r="H36" i="20"/>
  <c r="AB45" i="17"/>
  <c r="AC45" i="17" s="1"/>
  <c r="AD45" i="17" s="1"/>
  <c r="AE45" i="17" s="1"/>
  <c r="AF45" i="17" s="1"/>
  <c r="AG45" i="17" s="1"/>
  <c r="AH45" i="17" s="1"/>
  <c r="AI45" i="17" s="1"/>
  <c r="AJ45" i="17" s="1"/>
  <c r="AK45" i="17" s="1"/>
  <c r="AL45" i="17" s="1"/>
  <c r="AB50" i="17"/>
  <c r="AC50" i="17" s="1"/>
  <c r="AD50" i="17" s="1"/>
  <c r="AE50" i="17" s="1"/>
  <c r="AF50" i="17" s="1"/>
  <c r="AA54" i="17"/>
  <c r="AB54" i="17" s="1"/>
  <c r="AC54" i="17" s="1"/>
  <c r="AD54" i="17" s="1"/>
  <c r="AE54" i="17" s="1"/>
  <c r="H34" i="20"/>
  <c r="AC46" i="17"/>
  <c r="AD46" i="17" s="1"/>
  <c r="AE46" i="17" s="1"/>
  <c r="AF46" i="17" s="1"/>
  <c r="AG46" i="17" s="1"/>
  <c r="AH46" i="17" s="1"/>
  <c r="AI46" i="17" s="1"/>
  <c r="AJ46" i="17" s="1"/>
  <c r="AK46" i="17" s="1"/>
  <c r="AL46" i="17" s="1"/>
  <c r="AH101" i="11" a="1"/>
  <c r="AH101" i="11" s="1"/>
  <c r="AF101" i="11" a="1"/>
  <c r="AF101" i="11" s="1"/>
  <c r="AA44" i="17"/>
  <c r="AB44" i="17" s="1"/>
  <c r="AC44" i="17" s="1"/>
  <c r="AD44" i="17" s="1"/>
  <c r="AE44" i="17" s="1"/>
  <c r="AF44" i="17" s="1"/>
  <c r="AG44" i="17" s="1"/>
  <c r="AH44" i="17" s="1"/>
  <c r="AI44" i="17" s="1"/>
  <c r="AJ44" i="17" s="1"/>
  <c r="AK44" i="17" s="1"/>
  <c r="AL44" i="17" s="1"/>
  <c r="Z53" i="17"/>
  <c r="AA53" i="17" s="1"/>
  <c r="AB53" i="17" s="1"/>
  <c r="AC53" i="17" s="1"/>
  <c r="AD53" i="17" s="1"/>
  <c r="Y52" i="17"/>
  <c r="Z52" i="17" s="1"/>
  <c r="AA52" i="17" s="1"/>
  <c r="AB52" i="17" s="1"/>
  <c r="AC52" i="17" s="1"/>
  <c r="G27" i="20"/>
  <c r="Z48" i="17"/>
  <c r="AA48" i="17" s="1"/>
  <c r="AB48" i="17" s="1"/>
  <c r="AC48" i="17" s="1"/>
  <c r="AD48" i="17" s="1"/>
  <c r="Y47" i="17"/>
  <c r="Z47" i="17" s="1"/>
  <c r="AA47" i="17" s="1"/>
  <c r="AB47" i="17" s="1"/>
  <c r="AC47" i="17" s="1"/>
  <c r="I36" i="13"/>
  <c r="I37" i="13" s="1"/>
  <c r="I38" i="13" s="1"/>
  <c r="J40" i="13"/>
  <c r="K40" i="13" s="1"/>
  <c r="AA90" i="17"/>
  <c r="AB90" i="17" s="1"/>
  <c r="AC90" i="17" s="1"/>
  <c r="AD90" i="17" s="1"/>
  <c r="AE90" i="17" s="1"/>
  <c r="AF90" i="17" s="1"/>
  <c r="AG90" i="17" s="1"/>
  <c r="AH90" i="17" s="1"/>
  <c r="AI90" i="17" s="1"/>
  <c r="AJ90" i="17" s="1"/>
  <c r="AK90" i="17" s="1"/>
  <c r="AL90" i="17" s="1"/>
  <c r="AB91" i="17"/>
  <c r="AC91" i="17" s="1"/>
  <c r="AD91" i="17" s="1"/>
  <c r="AE91" i="17" s="1"/>
  <c r="AF91" i="17" s="1"/>
  <c r="AG91" i="17" s="1"/>
  <c r="AH91" i="17" s="1"/>
  <c r="AI91" i="17" s="1"/>
  <c r="AJ91" i="17" s="1"/>
  <c r="AK91" i="17" s="1"/>
  <c r="AL91" i="17" s="1"/>
  <c r="AC92" i="17"/>
  <c r="AD92" i="17" s="1"/>
  <c r="AE92" i="17" s="1"/>
  <c r="AF92" i="17" s="1"/>
  <c r="AG92" i="17" s="1"/>
  <c r="AH92" i="17" s="1"/>
  <c r="AI92" i="17" s="1"/>
  <c r="AJ92" i="17" s="1"/>
  <c r="AK92" i="17" s="1"/>
  <c r="AL92" i="17" s="1"/>
  <c r="Z89" i="17"/>
  <c r="AA89" i="17" s="1"/>
  <c r="AB89" i="17" s="1"/>
  <c r="AC89" i="17" s="1"/>
  <c r="AD89" i="17" s="1"/>
  <c r="AE89" i="17" s="1"/>
  <c r="AF89" i="17" s="1"/>
  <c r="AG89" i="17" s="1"/>
  <c r="AH89" i="17" s="1"/>
  <c r="AI89" i="17" s="1"/>
  <c r="AJ89" i="17" s="1"/>
  <c r="AK89" i="17" s="1"/>
  <c r="AL89" i="17" s="1"/>
  <c r="Y88" i="17"/>
  <c r="Z88" i="17" s="1"/>
  <c r="AA88" i="17" s="1"/>
  <c r="AB88" i="17" s="1"/>
  <c r="AC88" i="17" s="1"/>
  <c r="AD88" i="17" s="1"/>
  <c r="AE88" i="17" s="1"/>
  <c r="AF88" i="17" s="1"/>
  <c r="AG88" i="17" s="1"/>
  <c r="AH88" i="17" s="1"/>
  <c r="AI88" i="17" s="1"/>
  <c r="AJ88" i="17" s="1"/>
  <c r="AK88" i="17" s="1"/>
  <c r="AL88" i="17" s="1"/>
  <c r="AC97" i="17"/>
  <c r="AD97" i="17" s="1"/>
  <c r="AE97" i="17" s="1"/>
  <c r="AF97" i="17" s="1"/>
  <c r="AG97" i="17" s="1"/>
  <c r="AB96" i="17"/>
  <c r="AC96" i="17" s="1"/>
  <c r="AD96" i="17" s="1"/>
  <c r="AE96" i="17" s="1"/>
  <c r="AF96" i="17" s="1"/>
  <c r="Y93" i="17"/>
  <c r="Z93" i="17" s="1"/>
  <c r="AA93" i="17" s="1"/>
  <c r="AB93" i="17" s="1"/>
  <c r="AC93" i="17" s="1"/>
  <c r="AA95" i="17"/>
  <c r="AB95" i="17" s="1"/>
  <c r="AC95" i="17" s="1"/>
  <c r="AD95" i="17" s="1"/>
  <c r="AE95" i="17" s="1"/>
  <c r="Z94" i="17"/>
  <c r="AA94" i="17" s="1"/>
  <c r="AB94" i="17" s="1"/>
  <c r="AC94" i="17" s="1"/>
  <c r="AD94" i="17" s="1"/>
  <c r="Y98" i="17"/>
  <c r="Z98" i="17" s="1"/>
  <c r="AA98" i="17" s="1"/>
  <c r="AB98" i="17" s="1"/>
  <c r="AC98" i="17" s="1"/>
  <c r="Z99" i="17"/>
  <c r="AA99" i="17" s="1"/>
  <c r="AB99" i="17" s="1"/>
  <c r="AC99" i="17" s="1"/>
  <c r="AD99" i="17" s="1"/>
  <c r="AA100" i="17"/>
  <c r="AB100" i="17" s="1"/>
  <c r="AC100" i="17" s="1"/>
  <c r="AD100" i="17" s="1"/>
  <c r="AE100" i="17" s="1"/>
  <c r="J14" i="11"/>
  <c r="AA49" i="17"/>
  <c r="AB49" i="17" s="1"/>
  <c r="AC49" i="17" s="1"/>
  <c r="AD49" i="17" s="1"/>
  <c r="AE49" i="17" s="1"/>
  <c r="I44" i="13"/>
  <c r="I46" i="13" s="1"/>
  <c r="I47" i="13" s="1"/>
  <c r="I48" i="13" s="1"/>
  <c r="AR45" i="13"/>
  <c r="I32" i="13"/>
  <c r="I33" i="13" s="1"/>
  <c r="H28" i="13"/>
  <c r="H29" i="13" s="1"/>
  <c r="J30" i="13"/>
  <c r="J31" i="13" s="1"/>
  <c r="I26" i="13"/>
  <c r="I27" i="13" s="1"/>
  <c r="I28" i="13" s="1"/>
  <c r="I19" i="13"/>
  <c r="I14" i="13"/>
  <c r="I24" i="13"/>
  <c r="K15" i="13"/>
  <c r="J11" i="13"/>
  <c r="J12" i="13" s="1"/>
  <c r="J13" i="13" s="1"/>
  <c r="J14" i="13" s="1"/>
  <c r="K35" i="13"/>
  <c r="K20" i="13"/>
  <c r="J16" i="13"/>
  <c r="J17" i="13" s="1"/>
  <c r="J18" i="13" s="1"/>
  <c r="J19" i="13" s="1"/>
  <c r="J21" i="13"/>
  <c r="J22" i="13" s="1"/>
  <c r="J23" i="13" s="1"/>
  <c r="J24" i="13" s="1"/>
  <c r="M25" i="13"/>
  <c r="D96" i="11"/>
  <c r="D97" i="11" s="1"/>
  <c r="D99" i="11" s="1"/>
  <c r="Y42" i="17"/>
  <c r="Z42" i="17" s="1"/>
  <c r="AA42" i="17" s="1"/>
  <c r="AB42" i="17" s="1"/>
  <c r="AC42" i="17" s="1"/>
  <c r="AD42" i="17" s="1"/>
  <c r="AE42" i="17" s="1"/>
  <c r="AF42" i="17" s="1"/>
  <c r="AG42" i="17" s="1"/>
  <c r="AH42" i="17" s="1"/>
  <c r="AI42" i="17" s="1"/>
  <c r="AJ42" i="17" s="1"/>
  <c r="AK42" i="17" s="1"/>
  <c r="AL42" i="17" s="1"/>
  <c r="J23" i="11" l="1" a="1"/>
  <c r="J23" i="11" s="1"/>
  <c r="J24" i="11" a="1"/>
  <c r="J24" i="11" s="1"/>
  <c r="AF54" i="17"/>
  <c r="AG54" i="17" s="1"/>
  <c r="AH54" i="17" s="1"/>
  <c r="AI54" i="17" s="1"/>
  <c r="AJ54" i="17" s="1"/>
  <c r="AG50" i="17"/>
  <c r="AH50" i="17" s="1"/>
  <c r="AI50" i="17" s="1"/>
  <c r="AJ50" i="17" s="1"/>
  <c r="AK50" i="17" s="1"/>
  <c r="AL50" i="17" s="1"/>
  <c r="J41" i="13"/>
  <c r="J42" i="13" s="1"/>
  <c r="J43" i="13" s="1"/>
  <c r="J44" i="13" s="1"/>
  <c r="J36" i="13"/>
  <c r="J37" i="13" s="1"/>
  <c r="J38" i="13" s="1"/>
  <c r="J39" i="13" s="1"/>
  <c r="AE53" i="17"/>
  <c r="AF53" i="17" s="1"/>
  <c r="AG53" i="17" s="1"/>
  <c r="AH53" i="17" s="1"/>
  <c r="AI53" i="17" s="1"/>
  <c r="AE48" i="17"/>
  <c r="AF48" i="17" s="1"/>
  <c r="AG48" i="17" s="1"/>
  <c r="AH48" i="17" s="1"/>
  <c r="AI48" i="17" s="1"/>
  <c r="AJ48" i="17" s="1"/>
  <c r="AK48" i="17" s="1"/>
  <c r="AL48" i="17" s="1"/>
  <c r="AD52" i="17"/>
  <c r="AE52" i="17" s="1"/>
  <c r="AF52" i="17" s="1"/>
  <c r="AG52" i="17" s="1"/>
  <c r="AH52" i="17" s="1"/>
  <c r="I39" i="13"/>
  <c r="AD47" i="17"/>
  <c r="AE47" i="17" s="1"/>
  <c r="AF47" i="17" s="1"/>
  <c r="AG47" i="17" s="1"/>
  <c r="AH47" i="17" s="1"/>
  <c r="AI47" i="17" s="1"/>
  <c r="AJ47" i="17" s="1"/>
  <c r="AK47" i="17" s="1"/>
  <c r="AL47" i="17" s="1"/>
  <c r="AH97" i="17"/>
  <c r="AI97" i="17" s="1"/>
  <c r="AJ97" i="17" s="1"/>
  <c r="AK97" i="17" s="1"/>
  <c r="AL97" i="17" s="1"/>
  <c r="AG96" i="17"/>
  <c r="AH96" i="17" s="1"/>
  <c r="AI96" i="17" s="1"/>
  <c r="AJ96" i="17" s="1"/>
  <c r="AK96" i="17" s="1"/>
  <c r="AL96" i="17" s="1"/>
  <c r="AD93" i="17"/>
  <c r="AE93" i="17" s="1"/>
  <c r="AF93" i="17" s="1"/>
  <c r="AG93" i="17" s="1"/>
  <c r="AH93" i="17" s="1"/>
  <c r="AI93" i="17" s="1"/>
  <c r="AJ93" i="17" s="1"/>
  <c r="AK93" i="17" s="1"/>
  <c r="AL93" i="17" s="1"/>
  <c r="AE94" i="17"/>
  <c r="AF94" i="17" s="1"/>
  <c r="AG94" i="17" s="1"/>
  <c r="AH94" i="17" s="1"/>
  <c r="AI94" i="17" s="1"/>
  <c r="AJ94" i="17" s="1"/>
  <c r="AK94" i="17" s="1"/>
  <c r="AL94" i="17" s="1"/>
  <c r="AF95" i="17"/>
  <c r="AG95" i="17" s="1"/>
  <c r="AH95" i="17" s="1"/>
  <c r="AI95" i="17" s="1"/>
  <c r="AJ95" i="17" s="1"/>
  <c r="AK95" i="17" s="1"/>
  <c r="AL95" i="17" s="1"/>
  <c r="AF100" i="17"/>
  <c r="AG100" i="17" s="1"/>
  <c r="AH100" i="17" s="1"/>
  <c r="AI100" i="17" s="1"/>
  <c r="AJ100" i="17" s="1"/>
  <c r="AD98" i="17"/>
  <c r="AE98" i="17" s="1"/>
  <c r="AF98" i="17" s="1"/>
  <c r="AG98" i="17" s="1"/>
  <c r="AH98" i="17" s="1"/>
  <c r="AE99" i="17"/>
  <c r="AF99" i="17" s="1"/>
  <c r="AG99" i="17" s="1"/>
  <c r="AH99" i="17" s="1"/>
  <c r="AI99" i="17" s="1"/>
  <c r="K14" i="11"/>
  <c r="AF49" i="17"/>
  <c r="AG49" i="17" s="1"/>
  <c r="AH49" i="17" s="1"/>
  <c r="AI49" i="17" s="1"/>
  <c r="AJ49" i="17" s="1"/>
  <c r="AK49" i="17" s="1"/>
  <c r="AL49" i="17" s="1"/>
  <c r="AS45" i="13"/>
  <c r="K41" i="13"/>
  <c r="K42" i="13" s="1"/>
  <c r="K43" i="13" s="1"/>
  <c r="K44" i="13" s="1"/>
  <c r="K46" i="13" s="1"/>
  <c r="K47" i="13" s="1"/>
  <c r="K48" i="13" s="1"/>
  <c r="D100" i="11"/>
  <c r="E93" i="11" s="1"/>
  <c r="I34" i="13"/>
  <c r="I29" i="13"/>
  <c r="J32" i="13"/>
  <c r="J33" i="13" s="1"/>
  <c r="J34" i="13" s="1"/>
  <c r="K30" i="13"/>
  <c r="J26" i="13"/>
  <c r="J27" i="13" s="1"/>
  <c r="J28" i="13" s="1"/>
  <c r="J29" i="13" s="1"/>
  <c r="L20" i="13"/>
  <c r="K16" i="13"/>
  <c r="K17" i="13" s="1"/>
  <c r="K18" i="13" s="1"/>
  <c r="K19" i="13" s="1"/>
  <c r="K21" i="13"/>
  <c r="K22" i="13" s="1"/>
  <c r="K23" i="13" s="1"/>
  <c r="K24" i="13" s="1"/>
  <c r="L35" i="13"/>
  <c r="L40" i="13"/>
  <c r="K36" i="13"/>
  <c r="K37" i="13" s="1"/>
  <c r="K38" i="13" s="1"/>
  <c r="K39" i="13" s="1"/>
  <c r="L15" i="13"/>
  <c r="K11" i="13"/>
  <c r="K12" i="13" s="1"/>
  <c r="K13" i="13" s="1"/>
  <c r="K14" i="13" s="1"/>
  <c r="N25" i="13"/>
  <c r="K24" i="11" l="1" a="1"/>
  <c r="K24" i="11" s="1"/>
  <c r="K23" i="11" a="1"/>
  <c r="K23" i="11" s="1"/>
  <c r="AK54" i="17"/>
  <c r="AL54" i="17" s="1"/>
  <c r="J46" i="13"/>
  <c r="J47" i="13" s="1"/>
  <c r="J48" i="13" s="1"/>
  <c r="AJ53" i="17"/>
  <c r="AK53" i="17" s="1"/>
  <c r="AL53" i="17" s="1"/>
  <c r="AI52" i="17"/>
  <c r="AJ52" i="17" s="1"/>
  <c r="AK52" i="17" s="1"/>
  <c r="AL52" i="17" s="1"/>
  <c r="AJ99" i="17"/>
  <c r="AK99" i="17" s="1"/>
  <c r="AL99" i="17" s="1"/>
  <c r="AI98" i="17"/>
  <c r="AJ98" i="17" s="1"/>
  <c r="AK98" i="17" s="1"/>
  <c r="AL98" i="17" s="1"/>
  <c r="AK100" i="17"/>
  <c r="AL100" i="17" s="1"/>
  <c r="L14" i="11"/>
  <c r="L41" i="13"/>
  <c r="K26" i="13"/>
  <c r="K27" i="13" s="1"/>
  <c r="K28" i="13" s="1"/>
  <c r="K29" i="13" s="1"/>
  <c r="L30" i="13"/>
  <c r="K31" i="13"/>
  <c r="K32" i="13" s="1"/>
  <c r="K33" i="13" s="1"/>
  <c r="K34" i="13" s="1"/>
  <c r="O25" i="13"/>
  <c r="M40" i="13"/>
  <c r="L36" i="13"/>
  <c r="M35" i="13"/>
  <c r="M20" i="13"/>
  <c r="L16" i="13"/>
  <c r="L21" i="13"/>
  <c r="M15" i="13"/>
  <c r="L11" i="13"/>
  <c r="L12" i="13" s="1"/>
  <c r="L13" i="13" s="1"/>
  <c r="L14" i="13" s="1"/>
  <c r="L24" i="11" l="1" a="1"/>
  <c r="L24" i="11" s="1"/>
  <c r="L36" i="20" s="1"/>
  <c r="L23" i="11" a="1"/>
  <c r="L23" i="11" s="1"/>
  <c r="L34" i="20" s="1"/>
  <c r="L42" i="13"/>
  <c r="L43" i="13" s="1"/>
  <c r="L44" i="13" s="1"/>
  <c r="L46" i="13" s="1"/>
  <c r="L47" i="13" s="1"/>
  <c r="L48" i="13" s="1"/>
  <c r="M41" i="13"/>
  <c r="M42" i="13" s="1"/>
  <c r="M30" i="13"/>
  <c r="L26" i="13"/>
  <c r="L31" i="13"/>
  <c r="L17" i="13"/>
  <c r="L18" i="13" s="1"/>
  <c r="L19" i="13" s="1"/>
  <c r="N20" i="13"/>
  <c r="M16" i="13"/>
  <c r="M17" i="13" s="1"/>
  <c r="M21" i="13"/>
  <c r="M22" i="13" s="1"/>
  <c r="L37" i="13"/>
  <c r="L38" i="13" s="1"/>
  <c r="L39" i="13" s="1"/>
  <c r="N40" i="13"/>
  <c r="M36" i="13"/>
  <c r="M37" i="13" s="1"/>
  <c r="N15" i="13"/>
  <c r="M11" i="13"/>
  <c r="M12" i="13" s="1"/>
  <c r="M13" i="13" s="1"/>
  <c r="M14" i="13" s="1"/>
  <c r="P25" i="13"/>
  <c r="L22" i="13"/>
  <c r="L23" i="13" s="1"/>
  <c r="L24" i="13" s="1"/>
  <c r="N35" i="13"/>
  <c r="L27" i="13" l="1"/>
  <c r="L28" i="13" s="1"/>
  <c r="L29" i="13" s="1"/>
  <c r="N41" i="13"/>
  <c r="N42" i="13" s="1"/>
  <c r="N43" i="13" s="1"/>
  <c r="M43" i="13"/>
  <c r="M44" i="13" s="1"/>
  <c r="M46" i="13" s="1"/>
  <c r="M47" i="13" s="1"/>
  <c r="M23" i="13"/>
  <c r="M24" i="13" s="1"/>
  <c r="N30" i="13"/>
  <c r="N31" i="13" s="1"/>
  <c r="N32" i="13" s="1"/>
  <c r="N33" i="13" s="1"/>
  <c r="M26" i="13"/>
  <c r="M27" i="13" s="1"/>
  <c r="M31" i="13"/>
  <c r="M32" i="13" s="1"/>
  <c r="L32" i="13"/>
  <c r="L33" i="13" s="1"/>
  <c r="L34" i="13" s="1"/>
  <c r="M38" i="13"/>
  <c r="M39" i="13" s="1"/>
  <c r="M18" i="13"/>
  <c r="M19" i="13" s="1"/>
  <c r="O20" i="13"/>
  <c r="N16" i="13"/>
  <c r="N17" i="13" s="1"/>
  <c r="N18" i="13" s="1"/>
  <c r="N21" i="13"/>
  <c r="N22" i="13" s="1"/>
  <c r="N23" i="13" s="1"/>
  <c r="O35" i="13"/>
  <c r="O40" i="13"/>
  <c r="N36" i="13"/>
  <c r="N37" i="13" s="1"/>
  <c r="N38" i="13" s="1"/>
  <c r="O15" i="13"/>
  <c r="N11" i="13"/>
  <c r="N12" i="13" s="1"/>
  <c r="N13" i="13" s="1"/>
  <c r="N14" i="13" s="1"/>
  <c r="Q25" i="13"/>
  <c r="N44" i="13" l="1"/>
  <c r="N46" i="13" s="1"/>
  <c r="N47" i="13" s="1"/>
  <c r="N48" i="13" s="1"/>
  <c r="M48" i="13"/>
  <c r="M28" i="13"/>
  <c r="M29" i="13" s="1"/>
  <c r="O41" i="13"/>
  <c r="O42" i="13" s="1"/>
  <c r="O43" i="13" s="1"/>
  <c r="O44" i="13" s="1"/>
  <c r="M33" i="13"/>
  <c r="M34" i="13" s="1"/>
  <c r="O30" i="13"/>
  <c r="O31" i="13" s="1"/>
  <c r="N26" i="13"/>
  <c r="N27" i="13" s="1"/>
  <c r="N28" i="13" s="1"/>
  <c r="N19" i="13"/>
  <c r="N39" i="13"/>
  <c r="N34" i="13"/>
  <c r="N24" i="13"/>
  <c r="R25" i="13"/>
  <c r="P20" i="13"/>
  <c r="O16" i="13"/>
  <c r="O17" i="13" s="1"/>
  <c r="O18" i="13" s="1"/>
  <c r="O19" i="13" s="1"/>
  <c r="O21" i="13"/>
  <c r="O22" i="13" s="1"/>
  <c r="O23" i="13" s="1"/>
  <c r="O24" i="13" s="1"/>
  <c r="P40" i="13"/>
  <c r="O36" i="13"/>
  <c r="O37" i="13" s="1"/>
  <c r="O38" i="13" s="1"/>
  <c r="O39" i="13" s="1"/>
  <c r="P15" i="13"/>
  <c r="O11" i="13"/>
  <c r="O12" i="13" s="1"/>
  <c r="O13" i="13" s="1"/>
  <c r="O14" i="13" s="1"/>
  <c r="P35" i="13"/>
  <c r="N29" i="13" l="1"/>
  <c r="O46" i="13"/>
  <c r="O47" i="13" s="1"/>
  <c r="O48" i="13" s="1"/>
  <c r="P41" i="13"/>
  <c r="P42" i="13" s="1"/>
  <c r="P43" i="13" s="1"/>
  <c r="P44" i="13" s="1"/>
  <c r="P46" i="13" s="1"/>
  <c r="P47" i="13" s="1"/>
  <c r="P48" i="13" s="1"/>
  <c r="O32" i="13"/>
  <c r="O33" i="13" s="1"/>
  <c r="O34" i="13" s="1"/>
  <c r="P30" i="13"/>
  <c r="O26" i="13"/>
  <c r="O27" i="13" s="1"/>
  <c r="O28" i="13" s="1"/>
  <c r="O29" i="13" s="1"/>
  <c r="Q35" i="13"/>
  <c r="Q20" i="13"/>
  <c r="P16" i="13"/>
  <c r="P17" i="13" s="1"/>
  <c r="P18" i="13" s="1"/>
  <c r="P19" i="13" s="1"/>
  <c r="P21" i="13"/>
  <c r="P22" i="13" s="1"/>
  <c r="P23" i="13" s="1"/>
  <c r="P24" i="13" s="1"/>
  <c r="S25" i="13"/>
  <c r="Q15" i="13"/>
  <c r="P11" i="13"/>
  <c r="P12" i="13" s="1"/>
  <c r="P13" i="13" s="1"/>
  <c r="P14" i="13" s="1"/>
  <c r="Q40" i="13"/>
  <c r="P36" i="13"/>
  <c r="P37" i="13" s="1"/>
  <c r="P38" i="13" s="1"/>
  <c r="P39" i="13" s="1"/>
  <c r="Q41" i="13" l="1"/>
  <c r="P31" i="13"/>
  <c r="P32" i="13" s="1"/>
  <c r="P33" i="13" s="1"/>
  <c r="P34" i="13" s="1"/>
  <c r="P26" i="13"/>
  <c r="P27" i="13" s="1"/>
  <c r="P28" i="13" s="1"/>
  <c r="P29" i="13" s="1"/>
  <c r="Q30" i="13"/>
  <c r="Q31" i="13" s="1"/>
  <c r="R40" i="13"/>
  <c r="Q36" i="13"/>
  <c r="R20" i="13"/>
  <c r="Q16" i="13"/>
  <c r="Q17" i="13" s="1"/>
  <c r="Q18" i="13" s="1"/>
  <c r="Q19" i="13" s="1"/>
  <c r="Q21" i="13"/>
  <c r="R15" i="13"/>
  <c r="Q11" i="13"/>
  <c r="Q12" i="13" s="1"/>
  <c r="Q13" i="13" s="1"/>
  <c r="Q14" i="13" s="1"/>
  <c r="R35" i="13"/>
  <c r="T25" i="13"/>
  <c r="Q42" i="13" l="1"/>
  <c r="Q43" i="13" s="1"/>
  <c r="Q44" i="13" s="1"/>
  <c r="Q46" i="13" s="1"/>
  <c r="Q47" i="13" s="1"/>
  <c r="Q48" i="13" s="1"/>
  <c r="R41" i="13"/>
  <c r="R42" i="13" s="1"/>
  <c r="Q26" i="13"/>
  <c r="R30" i="13"/>
  <c r="R31" i="13" s="1"/>
  <c r="R32" i="13" s="1"/>
  <c r="Q22" i="13"/>
  <c r="Q23" i="13" s="1"/>
  <c r="Q24" i="13" s="1"/>
  <c r="Q37" i="13"/>
  <c r="Q38" i="13" s="1"/>
  <c r="Q39" i="13" s="1"/>
  <c r="S20" i="13"/>
  <c r="R16" i="13"/>
  <c r="R17" i="13" s="1"/>
  <c r="R18" i="13" s="1"/>
  <c r="R19" i="13" s="1"/>
  <c r="R21" i="13"/>
  <c r="R22" i="13" s="1"/>
  <c r="U25" i="13"/>
  <c r="Q32" i="13"/>
  <c r="Q33" i="13" s="1"/>
  <c r="Q34" i="13" s="1"/>
  <c r="S35" i="13"/>
  <c r="S40" i="13"/>
  <c r="S41" i="13" s="1"/>
  <c r="S42" i="13" s="1"/>
  <c r="S43" i="13" s="1"/>
  <c r="R36" i="13"/>
  <c r="R37" i="13" s="1"/>
  <c r="S15" i="13"/>
  <c r="R11" i="13"/>
  <c r="R12" i="13" s="1"/>
  <c r="R13" i="13" s="1"/>
  <c r="R14" i="13" s="1"/>
  <c r="R43" i="13" l="1"/>
  <c r="R44" i="13" s="1"/>
  <c r="R46" i="13" s="1"/>
  <c r="R47" i="13" s="1"/>
  <c r="S44" i="13"/>
  <c r="S46" i="13" s="1"/>
  <c r="S47" i="13" s="1"/>
  <c r="S48" i="13" s="1"/>
  <c r="Q27" i="13"/>
  <c r="Q28" i="13" s="1"/>
  <c r="Q29" i="13" s="1"/>
  <c r="S30" i="13"/>
  <c r="S31" i="13" s="1"/>
  <c r="S32" i="13" s="1"/>
  <c r="S33" i="13" s="1"/>
  <c r="R26" i="13"/>
  <c r="R27" i="13" s="1"/>
  <c r="V25" i="13"/>
  <c r="T15" i="13"/>
  <c r="S11" i="13"/>
  <c r="S12" i="13" s="1"/>
  <c r="S13" i="13" s="1"/>
  <c r="S14" i="13" s="1"/>
  <c r="R23" i="13"/>
  <c r="R24" i="13" s="1"/>
  <c r="R38" i="13"/>
  <c r="R39" i="13" s="1"/>
  <c r="T40" i="13"/>
  <c r="T41" i="13" s="1"/>
  <c r="T42" i="13" s="1"/>
  <c r="T43" i="13" s="1"/>
  <c r="T44" i="13" s="1"/>
  <c r="S36" i="13"/>
  <c r="S37" i="13" s="1"/>
  <c r="S38" i="13" s="1"/>
  <c r="T20" i="13"/>
  <c r="S16" i="13"/>
  <c r="S17" i="13" s="1"/>
  <c r="S18" i="13" s="1"/>
  <c r="S19" i="13" s="1"/>
  <c r="S21" i="13"/>
  <c r="S22" i="13" s="1"/>
  <c r="S23" i="13" s="1"/>
  <c r="R33" i="13"/>
  <c r="R34" i="13" s="1"/>
  <c r="T35" i="13"/>
  <c r="T46" i="13" l="1"/>
  <c r="T47" i="13" s="1"/>
  <c r="T48" i="13" s="1"/>
  <c r="R48" i="13"/>
  <c r="R28" i="13"/>
  <c r="R29" i="13" s="1"/>
  <c r="T30" i="13"/>
  <c r="T31" i="13" s="1"/>
  <c r="T32" i="13" s="1"/>
  <c r="T33" i="13" s="1"/>
  <c r="T34" i="13" s="1"/>
  <c r="S26" i="13"/>
  <c r="S27" i="13" s="1"/>
  <c r="S28" i="13" s="1"/>
  <c r="S34" i="13"/>
  <c r="U35" i="13"/>
  <c r="U15" i="13"/>
  <c r="T11" i="13"/>
  <c r="T12" i="13" s="1"/>
  <c r="T13" i="13" s="1"/>
  <c r="T14" i="13" s="1"/>
  <c r="S24" i="13"/>
  <c r="U20" i="13"/>
  <c r="T16" i="13"/>
  <c r="T17" i="13" s="1"/>
  <c r="T18" i="13" s="1"/>
  <c r="T19" i="13" s="1"/>
  <c r="T21" i="13"/>
  <c r="T22" i="13" s="1"/>
  <c r="T23" i="13" s="1"/>
  <c r="T24" i="13" s="1"/>
  <c r="S39" i="13"/>
  <c r="U40" i="13"/>
  <c r="T36" i="13"/>
  <c r="T37" i="13" s="1"/>
  <c r="T38" i="13" s="1"/>
  <c r="T39" i="13" s="1"/>
  <c r="W25" i="13"/>
  <c r="U41" i="13" l="1"/>
  <c r="U42" i="13" s="1"/>
  <c r="U43" i="13" s="1"/>
  <c r="U44" i="13" s="1"/>
  <c r="U46" i="13" s="1"/>
  <c r="U47" i="13" s="1"/>
  <c r="U48" i="13" s="1"/>
  <c r="S29" i="13"/>
  <c r="T26" i="13"/>
  <c r="T27" i="13" s="1"/>
  <c r="T28" i="13" s="1"/>
  <c r="T29" i="13" s="1"/>
  <c r="U30" i="13"/>
  <c r="V20" i="13"/>
  <c r="U16" i="13"/>
  <c r="U17" i="13" s="1"/>
  <c r="U18" i="13" s="1"/>
  <c r="U19" i="13" s="1"/>
  <c r="U21" i="13"/>
  <c r="U22" i="13" s="1"/>
  <c r="U23" i="13" s="1"/>
  <c r="U24" i="13" s="1"/>
  <c r="V35" i="13"/>
  <c r="X25" i="13"/>
  <c r="V15" i="13"/>
  <c r="U11" i="13"/>
  <c r="U12" i="13" s="1"/>
  <c r="U13" i="13" s="1"/>
  <c r="U14" i="13" s="1"/>
  <c r="V40" i="13"/>
  <c r="U36" i="13"/>
  <c r="U37" i="13" s="1"/>
  <c r="U38" i="13" s="1"/>
  <c r="U39" i="13" s="1"/>
  <c r="V41" i="13" l="1"/>
  <c r="U31" i="13"/>
  <c r="U32" i="13" s="1"/>
  <c r="U33" i="13" s="1"/>
  <c r="U34" i="13" s="1"/>
  <c r="V30" i="13"/>
  <c r="U26" i="13"/>
  <c r="U27" i="13" s="1"/>
  <c r="U28" i="13" s="1"/>
  <c r="U29" i="13" s="1"/>
  <c r="Y25" i="13"/>
  <c r="W15" i="13"/>
  <c r="V11" i="13"/>
  <c r="V12" i="13" s="1"/>
  <c r="V13" i="13" s="1"/>
  <c r="V14" i="13" s="1"/>
  <c r="W20" i="13"/>
  <c r="V16" i="13"/>
  <c r="V17" i="13" s="1"/>
  <c r="V18" i="13" s="1"/>
  <c r="V19" i="13" s="1"/>
  <c r="V21" i="13"/>
  <c r="V22" i="13" s="1"/>
  <c r="V23" i="13" s="1"/>
  <c r="V24" i="13" s="1"/>
  <c r="W40" i="13"/>
  <c r="V36" i="13"/>
  <c r="W35" i="13"/>
  <c r="V37" i="13" l="1"/>
  <c r="V38" i="13" s="1"/>
  <c r="V39" i="13" s="1"/>
  <c r="W41" i="13"/>
  <c r="W42" i="13" s="1"/>
  <c r="V42" i="13"/>
  <c r="V43" i="13" s="1"/>
  <c r="V44" i="13" s="1"/>
  <c r="V46" i="13" s="1"/>
  <c r="W30" i="13"/>
  <c r="W31" i="13" s="1"/>
  <c r="W32" i="13" s="1"/>
  <c r="V26" i="13"/>
  <c r="V31" i="13"/>
  <c r="X40" i="13"/>
  <c r="W36" i="13"/>
  <c r="W37" i="13" s="1"/>
  <c r="X15" i="13"/>
  <c r="W11" i="13"/>
  <c r="W12" i="13" s="1"/>
  <c r="W13" i="13" s="1"/>
  <c r="W14" i="13" s="1"/>
  <c r="Z25" i="13"/>
  <c r="X20" i="13"/>
  <c r="W16" i="13"/>
  <c r="W17" i="13" s="1"/>
  <c r="W18" i="13" s="1"/>
  <c r="W19" i="13" s="1"/>
  <c r="W21" i="13"/>
  <c r="W22" i="13" s="1"/>
  <c r="W23" i="13" s="1"/>
  <c r="W24" i="13" s="1"/>
  <c r="X35" i="13"/>
  <c r="W43" i="13" l="1"/>
  <c r="W44" i="13" s="1"/>
  <c r="W46" i="13" s="1"/>
  <c r="W47" i="13" s="1"/>
  <c r="V47" i="13"/>
  <c r="V48" i="13" s="1"/>
  <c r="V32" i="13"/>
  <c r="V33" i="13" s="1"/>
  <c r="V34" i="13" s="1"/>
  <c r="X41" i="13"/>
  <c r="X42" i="13" s="1"/>
  <c r="X43" i="13" s="1"/>
  <c r="V27" i="13"/>
  <c r="V28" i="13" s="1"/>
  <c r="V29" i="13" s="1"/>
  <c r="X30" i="13"/>
  <c r="X31" i="13" s="1"/>
  <c r="W26" i="13"/>
  <c r="W27" i="13" s="1"/>
  <c r="W38" i="13"/>
  <c r="W39" i="13" s="1"/>
  <c r="W33" i="13"/>
  <c r="W34" i="13" s="1"/>
  <c r="Y40" i="13"/>
  <c r="X36" i="13"/>
  <c r="X37" i="13" s="1"/>
  <c r="X38" i="13" s="1"/>
  <c r="Y35" i="13"/>
  <c r="Y20" i="13"/>
  <c r="X16" i="13"/>
  <c r="X17" i="13" s="1"/>
  <c r="X18" i="13" s="1"/>
  <c r="X19" i="13" s="1"/>
  <c r="X21" i="13"/>
  <c r="X22" i="13" s="1"/>
  <c r="X23" i="13" s="1"/>
  <c r="X24" i="13" s="1"/>
  <c r="AA25" i="13"/>
  <c r="Y15" i="13"/>
  <c r="X11" i="13"/>
  <c r="X12" i="13" s="1"/>
  <c r="X13" i="13" s="1"/>
  <c r="X14" i="13" s="1"/>
  <c r="X44" i="13" l="1"/>
  <c r="X46" i="13" s="1"/>
  <c r="X47" i="13" s="1"/>
  <c r="X48" i="13" s="1"/>
  <c r="Y41" i="13"/>
  <c r="Y42" i="13" s="1"/>
  <c r="Y43" i="13" s="1"/>
  <c r="Y44" i="13" s="1"/>
  <c r="W48" i="13"/>
  <c r="X32" i="13"/>
  <c r="X33" i="13" s="1"/>
  <c r="W28" i="13"/>
  <c r="W29" i="13" s="1"/>
  <c r="Y30" i="13"/>
  <c r="X26" i="13"/>
  <c r="X27" i="13" s="1"/>
  <c r="X28" i="13" s="1"/>
  <c r="X39" i="13"/>
  <c r="AB25" i="13"/>
  <c r="Z35" i="13"/>
  <c r="Z20" i="13"/>
  <c r="Y16" i="13"/>
  <c r="Y17" i="13" s="1"/>
  <c r="Y18" i="13" s="1"/>
  <c r="Y19" i="13" s="1"/>
  <c r="Y21" i="13"/>
  <c r="Y22" i="13" s="1"/>
  <c r="Y23" i="13" s="1"/>
  <c r="Y24" i="13" s="1"/>
  <c r="Z15" i="13"/>
  <c r="Y11" i="13"/>
  <c r="Y12" i="13" s="1"/>
  <c r="Y13" i="13" s="1"/>
  <c r="Y14" i="13" s="1"/>
  <c r="Z40" i="13"/>
  <c r="Y36" i="13"/>
  <c r="Y37" i="13" s="1"/>
  <c r="Y38" i="13" s="1"/>
  <c r="Y39" i="13" s="1"/>
  <c r="Y46" i="13" l="1"/>
  <c r="Y47" i="13" s="1"/>
  <c r="Y48" i="13" s="1"/>
  <c r="X34" i="13"/>
  <c r="Z41" i="13"/>
  <c r="Z42" i="13" s="1"/>
  <c r="Z43" i="13" s="1"/>
  <c r="Z44" i="13" s="1"/>
  <c r="Z46" i="13" s="1"/>
  <c r="Z47" i="13" s="1"/>
  <c r="Z48" i="13" s="1"/>
  <c r="Y31" i="13"/>
  <c r="Y32" i="13" s="1"/>
  <c r="Y33" i="13" s="1"/>
  <c r="Y34" i="13" s="1"/>
  <c r="X29" i="13"/>
  <c r="Z30" i="13"/>
  <c r="Y26" i="13"/>
  <c r="Y27" i="13" s="1"/>
  <c r="Y28" i="13" s="1"/>
  <c r="Y29" i="13" s="1"/>
  <c r="AA15" i="13"/>
  <c r="Z11" i="13"/>
  <c r="Z12" i="13" s="1"/>
  <c r="Z13" i="13" s="1"/>
  <c r="Z14" i="13" s="1"/>
  <c r="AA35" i="13"/>
  <c r="AA20" i="13"/>
  <c r="Z16" i="13"/>
  <c r="Z17" i="13" s="1"/>
  <c r="Z18" i="13" s="1"/>
  <c r="Z19" i="13" s="1"/>
  <c r="Z21" i="13"/>
  <c r="Z22" i="13" s="1"/>
  <c r="Z23" i="13" s="1"/>
  <c r="Z24" i="13" s="1"/>
  <c r="AC25" i="13"/>
  <c r="AA40" i="13"/>
  <c r="Z36" i="13"/>
  <c r="Z37" i="13" s="1"/>
  <c r="Z38" i="13" s="1"/>
  <c r="Z39" i="13" s="1"/>
  <c r="AA41" i="13" l="1"/>
  <c r="Z31" i="13"/>
  <c r="Z32" i="13" s="1"/>
  <c r="Z33" i="13" s="1"/>
  <c r="Z34" i="13" s="1"/>
  <c r="Z26" i="13"/>
  <c r="Z27" i="13" s="1"/>
  <c r="Z28" i="13" s="1"/>
  <c r="Z29" i="13" s="1"/>
  <c r="AA30" i="13"/>
  <c r="AD25" i="13"/>
  <c r="AB15" i="13"/>
  <c r="AA11" i="13"/>
  <c r="AA12" i="13" s="1"/>
  <c r="AA13" i="13" s="1"/>
  <c r="AA14" i="13" s="1"/>
  <c r="AB20" i="13"/>
  <c r="AA16" i="13"/>
  <c r="AA17" i="13" s="1"/>
  <c r="AA18" i="13" s="1"/>
  <c r="AA19" i="13" s="1"/>
  <c r="AA21" i="13"/>
  <c r="AA22" i="13" s="1"/>
  <c r="AA23" i="13" s="1"/>
  <c r="AA24" i="13" s="1"/>
  <c r="AB40" i="13"/>
  <c r="AA36" i="13"/>
  <c r="AB35" i="13"/>
  <c r="AA37" i="13" l="1"/>
  <c r="AA38" i="13" s="1"/>
  <c r="AA39" i="13" s="1"/>
  <c r="AA42" i="13"/>
  <c r="AA43" i="13" s="1"/>
  <c r="AA44" i="13" s="1"/>
  <c r="AA46" i="13" s="1"/>
  <c r="AB41" i="13"/>
  <c r="AB42" i="13" s="1"/>
  <c r="AA31" i="13"/>
  <c r="AA26" i="13"/>
  <c r="AA27" i="13" s="1"/>
  <c r="AA28" i="13" s="1"/>
  <c r="AA29" i="13" s="1"/>
  <c r="AB30" i="13"/>
  <c r="AB31" i="13" s="1"/>
  <c r="AB32" i="13" s="1"/>
  <c r="AC40" i="13"/>
  <c r="AB36" i="13"/>
  <c r="AB37" i="13" s="1"/>
  <c r="AC15" i="13"/>
  <c r="AB11" i="13"/>
  <c r="AB12" i="13" s="1"/>
  <c r="AB13" i="13" s="1"/>
  <c r="AB14" i="13" s="1"/>
  <c r="AE25" i="13"/>
  <c r="AC20" i="13"/>
  <c r="AB16" i="13"/>
  <c r="AB17" i="13" s="1"/>
  <c r="AB18" i="13" s="1"/>
  <c r="AB19" i="13" s="1"/>
  <c r="AB21" i="13"/>
  <c r="AB22" i="13" s="1"/>
  <c r="AB23" i="13" s="1"/>
  <c r="AB24" i="13" s="1"/>
  <c r="AC35" i="13"/>
  <c r="AA47" i="13" l="1"/>
  <c r="AA48" i="13" s="1"/>
  <c r="AC41" i="13"/>
  <c r="AC42" i="13" s="1"/>
  <c r="AC43" i="13" s="1"/>
  <c r="AB43" i="13"/>
  <c r="AB44" i="13" s="1"/>
  <c r="AB46" i="13" s="1"/>
  <c r="AB47" i="13" s="1"/>
  <c r="AA32" i="13"/>
  <c r="AA33" i="13" s="1"/>
  <c r="AA34" i="13" s="1"/>
  <c r="AC30" i="13"/>
  <c r="AB26" i="13"/>
  <c r="AB27" i="13" s="1"/>
  <c r="AB28" i="13" s="1"/>
  <c r="AB29" i="13" s="1"/>
  <c r="AB33" i="13"/>
  <c r="AB34" i="13" s="1"/>
  <c r="AB38" i="13"/>
  <c r="AB39" i="13" s="1"/>
  <c r="AD20" i="13"/>
  <c r="AC16" i="13"/>
  <c r="AC17" i="13" s="1"/>
  <c r="AC18" i="13" s="1"/>
  <c r="AC19" i="13" s="1"/>
  <c r="AC21" i="13"/>
  <c r="AC22" i="13" s="1"/>
  <c r="AC23" i="13" s="1"/>
  <c r="AC24" i="13" s="1"/>
  <c r="AD15" i="13"/>
  <c r="AC11" i="13"/>
  <c r="AC12" i="13" s="1"/>
  <c r="AC13" i="13" s="1"/>
  <c r="AC14" i="13" s="1"/>
  <c r="AD35" i="13"/>
  <c r="AF25" i="13"/>
  <c r="AD40" i="13"/>
  <c r="AC36" i="13"/>
  <c r="AC37" i="13" s="1"/>
  <c r="AC38" i="13" s="1"/>
  <c r="AC44" i="13" l="1"/>
  <c r="AC46" i="13" s="1"/>
  <c r="AC47" i="13" s="1"/>
  <c r="AC48" i="13" s="1"/>
  <c r="AD41" i="13"/>
  <c r="AD42" i="13" s="1"/>
  <c r="AD43" i="13" s="1"/>
  <c r="AD44" i="13" s="1"/>
  <c r="AB48" i="13"/>
  <c r="AD30" i="13"/>
  <c r="AD31" i="13" s="1"/>
  <c r="AD32" i="13" s="1"/>
  <c r="AD33" i="13" s="1"/>
  <c r="AD34" i="13" s="1"/>
  <c r="AC26" i="13"/>
  <c r="AC27" i="13" s="1"/>
  <c r="AC28" i="13" s="1"/>
  <c r="AC29" i="13" s="1"/>
  <c r="AC31" i="13"/>
  <c r="AC32" i="13" s="1"/>
  <c r="AC33" i="13" s="1"/>
  <c r="AC39" i="13"/>
  <c r="AE15" i="13"/>
  <c r="AD11" i="13"/>
  <c r="AD12" i="13" s="1"/>
  <c r="AD13" i="13" s="1"/>
  <c r="AD14" i="13" s="1"/>
  <c r="AG25" i="13"/>
  <c r="AE35" i="13"/>
  <c r="AE20" i="13"/>
  <c r="AD16" i="13"/>
  <c r="AD17" i="13" s="1"/>
  <c r="AD18" i="13" s="1"/>
  <c r="AD19" i="13" s="1"/>
  <c r="AD21" i="13"/>
  <c r="AD22" i="13" s="1"/>
  <c r="AD23" i="13" s="1"/>
  <c r="AD24" i="13" s="1"/>
  <c r="AE40" i="13"/>
  <c r="AD36" i="13"/>
  <c r="AD37" i="13" s="1"/>
  <c r="AD38" i="13" s="1"/>
  <c r="AD39" i="13" s="1"/>
  <c r="AD46" i="13" l="1"/>
  <c r="AD47" i="13" s="1"/>
  <c r="AD48" i="13" s="1"/>
  <c r="AE41" i="13"/>
  <c r="AE42" i="13" s="1"/>
  <c r="AE43" i="13" s="1"/>
  <c r="AE44" i="13" s="1"/>
  <c r="AE46" i="13" s="1"/>
  <c r="AE47" i="13" s="1"/>
  <c r="AE48" i="13" s="1"/>
  <c r="AC34" i="13"/>
  <c r="AE30" i="13"/>
  <c r="AE31" i="13" s="1"/>
  <c r="AE32" i="13" s="1"/>
  <c r="AE33" i="13" s="1"/>
  <c r="AE34" i="13" s="1"/>
  <c r="AD26" i="13"/>
  <c r="AD27" i="13" s="1"/>
  <c r="AD28" i="13" s="1"/>
  <c r="AD29" i="13" s="1"/>
  <c r="AH25" i="13"/>
  <c r="AF15" i="13"/>
  <c r="AE11" i="13"/>
  <c r="AE12" i="13" s="1"/>
  <c r="AE13" i="13" s="1"/>
  <c r="AE14" i="13" s="1"/>
  <c r="AF20" i="13"/>
  <c r="AE16" i="13"/>
  <c r="AE17" i="13" s="1"/>
  <c r="AE18" i="13" s="1"/>
  <c r="AE19" i="13" s="1"/>
  <c r="AE21" i="13"/>
  <c r="AE22" i="13" s="1"/>
  <c r="AE23" i="13" s="1"/>
  <c r="AE24" i="13" s="1"/>
  <c r="AF35" i="13"/>
  <c r="AF40" i="13"/>
  <c r="AE36" i="13"/>
  <c r="AE37" i="13" s="1"/>
  <c r="AE38" i="13" s="1"/>
  <c r="AE39" i="13" s="1"/>
  <c r="AF41" i="13" l="1"/>
  <c r="AF30" i="13"/>
  <c r="AF31" i="13" s="1"/>
  <c r="AE26" i="13"/>
  <c r="AE27" i="13" s="1"/>
  <c r="AE28" i="13" s="1"/>
  <c r="AE29" i="13" s="1"/>
  <c r="AG40" i="13"/>
  <c r="AF36" i="13"/>
  <c r="AG20" i="13"/>
  <c r="AF16" i="13"/>
  <c r="AF17" i="13" s="1"/>
  <c r="AF18" i="13" s="1"/>
  <c r="AF19" i="13" s="1"/>
  <c r="AF21" i="13"/>
  <c r="AF22" i="13" s="1"/>
  <c r="AF23" i="13" s="1"/>
  <c r="AF24" i="13" s="1"/>
  <c r="AG15" i="13"/>
  <c r="AF11" i="13"/>
  <c r="AF12" i="13" s="1"/>
  <c r="AF13" i="13" s="1"/>
  <c r="AF14" i="13" s="1"/>
  <c r="AI25" i="13"/>
  <c r="AG35" i="13"/>
  <c r="AF37" i="13" l="1"/>
  <c r="AF38" i="13" s="1"/>
  <c r="AF39" i="13" s="1"/>
  <c r="AG41" i="13"/>
  <c r="AG42" i="13" s="1"/>
  <c r="AF42" i="13"/>
  <c r="AF43" i="13" s="1"/>
  <c r="AF44" i="13" s="1"/>
  <c r="AF46" i="13" s="1"/>
  <c r="AF32" i="13"/>
  <c r="AF33" i="13" s="1"/>
  <c r="AF34" i="13" s="1"/>
  <c r="AG30" i="13"/>
  <c r="AF26" i="13"/>
  <c r="AF27" i="13" s="1"/>
  <c r="AF28" i="13" s="1"/>
  <c r="AF29" i="13" s="1"/>
  <c r="AH20" i="13"/>
  <c r="AG16" i="13"/>
  <c r="AG17" i="13" s="1"/>
  <c r="AG18" i="13" s="1"/>
  <c r="AG19" i="13" s="1"/>
  <c r="AG21" i="13"/>
  <c r="AG22" i="13" s="1"/>
  <c r="AG23" i="13" s="1"/>
  <c r="AG24" i="13" s="1"/>
  <c r="AH35" i="13"/>
  <c r="AJ25" i="13"/>
  <c r="AH40" i="13"/>
  <c r="AG36" i="13"/>
  <c r="AG37" i="13" s="1"/>
  <c r="AH15" i="13"/>
  <c r="AG11" i="13"/>
  <c r="AG12" i="13" s="1"/>
  <c r="AG13" i="13" s="1"/>
  <c r="AG14" i="13" s="1"/>
  <c r="AG43" i="13" l="1"/>
  <c r="AG44" i="13" s="1"/>
  <c r="AG46" i="13" s="1"/>
  <c r="AG47" i="13" s="1"/>
  <c r="AH41" i="13"/>
  <c r="AH42" i="13" s="1"/>
  <c r="AH43" i="13" s="1"/>
  <c r="AF47" i="13"/>
  <c r="AF48" i="13" s="1"/>
  <c r="AG31" i="13"/>
  <c r="AG32" i="13" s="1"/>
  <c r="AG33" i="13" s="1"/>
  <c r="AG34" i="13" s="1"/>
  <c r="AH30" i="13"/>
  <c r="AH31" i="13" s="1"/>
  <c r="AG26" i="13"/>
  <c r="AG27" i="13" s="1"/>
  <c r="AG28" i="13" s="1"/>
  <c r="AG29" i="13" s="1"/>
  <c r="AG38" i="13"/>
  <c r="AG39" i="13" s="1"/>
  <c r="AI40" i="13"/>
  <c r="AI41" i="13" s="1"/>
  <c r="AI42" i="13" s="1"/>
  <c r="AI43" i="13" s="1"/>
  <c r="AI44" i="13" s="1"/>
  <c r="AH36" i="13"/>
  <c r="AH37" i="13" s="1"/>
  <c r="AH38" i="13" s="1"/>
  <c r="AK25" i="13"/>
  <c r="AI15" i="13"/>
  <c r="AH11" i="13"/>
  <c r="AH12" i="13" s="1"/>
  <c r="AH13" i="13" s="1"/>
  <c r="AH14" i="13" s="1"/>
  <c r="AI35" i="13"/>
  <c r="AI20" i="13"/>
  <c r="AH16" i="13"/>
  <c r="AH17" i="13" s="1"/>
  <c r="AH18" i="13" s="1"/>
  <c r="AH19" i="13" s="1"/>
  <c r="AH21" i="13"/>
  <c r="AH22" i="13" s="1"/>
  <c r="AH23" i="13" s="1"/>
  <c r="AH24" i="13" s="1"/>
  <c r="AH44" i="13" l="1"/>
  <c r="AH46" i="13" s="1"/>
  <c r="AH47" i="13" s="1"/>
  <c r="AH48" i="13" s="1"/>
  <c r="AI46" i="13"/>
  <c r="AI47" i="13" s="1"/>
  <c r="AI48" i="13" s="1"/>
  <c r="AG48" i="13"/>
  <c r="AH32" i="13"/>
  <c r="AH33" i="13" s="1"/>
  <c r="AH34" i="13" s="1"/>
  <c r="AI30" i="13"/>
  <c r="AI31" i="13" s="1"/>
  <c r="AI32" i="13" s="1"/>
  <c r="AI33" i="13" s="1"/>
  <c r="AI34" i="13" s="1"/>
  <c r="AH26" i="13"/>
  <c r="AH27" i="13" s="1"/>
  <c r="AH28" i="13" s="1"/>
  <c r="AH29" i="13" s="1"/>
  <c r="AJ35" i="13"/>
  <c r="AJ15" i="13"/>
  <c r="AI11" i="13"/>
  <c r="AI12" i="13" s="1"/>
  <c r="AI13" i="13" s="1"/>
  <c r="AI14" i="13" s="1"/>
  <c r="AL25" i="13"/>
  <c r="AM25" i="13" s="1"/>
  <c r="AH39" i="13"/>
  <c r="AJ40" i="13"/>
  <c r="AI36" i="13"/>
  <c r="AI37" i="13" s="1"/>
  <c r="AI38" i="13" s="1"/>
  <c r="AI39" i="13" s="1"/>
  <c r="AJ20" i="13"/>
  <c r="AI16" i="13"/>
  <c r="AI17" i="13" s="1"/>
  <c r="AI18" i="13" s="1"/>
  <c r="AI19" i="13" s="1"/>
  <c r="AI21" i="13"/>
  <c r="AI22" i="13" s="1"/>
  <c r="AI23" i="13" s="1"/>
  <c r="AI24" i="13" s="1"/>
  <c r="AJ41" i="13" l="1"/>
  <c r="AJ42" i="13" s="1"/>
  <c r="AJ43" i="13" s="1"/>
  <c r="AJ44" i="13" s="1"/>
  <c r="AJ46" i="13" s="1"/>
  <c r="AJ47" i="13" s="1"/>
  <c r="AJ48" i="13" s="1"/>
  <c r="AN25" i="13"/>
  <c r="AJ30" i="13"/>
  <c r="AJ31" i="13" s="1"/>
  <c r="AJ32" i="13" s="1"/>
  <c r="AJ33" i="13" s="1"/>
  <c r="AJ34" i="13" s="1"/>
  <c r="AI26" i="13"/>
  <c r="AI27" i="13" s="1"/>
  <c r="AI28" i="13" s="1"/>
  <c r="AI29" i="13" s="1"/>
  <c r="AK20" i="13"/>
  <c r="AJ16" i="13"/>
  <c r="AJ17" i="13" s="1"/>
  <c r="AJ18" i="13" s="1"/>
  <c r="AJ19" i="13" s="1"/>
  <c r="AJ21" i="13"/>
  <c r="AJ22" i="13" s="1"/>
  <c r="AJ23" i="13" s="1"/>
  <c r="AJ24" i="13" s="1"/>
  <c r="AK15" i="13"/>
  <c r="AJ11" i="13"/>
  <c r="AJ12" i="13" s="1"/>
  <c r="AJ13" i="13" s="1"/>
  <c r="AJ14" i="13" s="1"/>
  <c r="AK40" i="13"/>
  <c r="AJ36" i="13"/>
  <c r="AJ37" i="13" s="1"/>
  <c r="AJ38" i="13" s="1"/>
  <c r="AJ39" i="13" s="1"/>
  <c r="AK35" i="13"/>
  <c r="AO25" i="13" l="1"/>
  <c r="AK41" i="13"/>
  <c r="AK30" i="13"/>
  <c r="AK31" i="13" s="1"/>
  <c r="AJ26" i="13"/>
  <c r="AJ27" i="13" s="1"/>
  <c r="AJ28" i="13" s="1"/>
  <c r="AJ29" i="13" s="1"/>
  <c r="AL40" i="13"/>
  <c r="AK36" i="13"/>
  <c r="AK37" i="13" s="1"/>
  <c r="AK38" i="13" s="1"/>
  <c r="AK39" i="13" s="1"/>
  <c r="AL15" i="13"/>
  <c r="AM15" i="13" s="1"/>
  <c r="AK11" i="13"/>
  <c r="AK12" i="13" s="1"/>
  <c r="AK13" i="13" s="1"/>
  <c r="AK14" i="13" s="1"/>
  <c r="AL20" i="13"/>
  <c r="AM20" i="13" s="1"/>
  <c r="AK16" i="13"/>
  <c r="AK17" i="13" s="1"/>
  <c r="AK18" i="13" s="1"/>
  <c r="AK19" i="13" s="1"/>
  <c r="AK21" i="13"/>
  <c r="AK22" i="13" s="1"/>
  <c r="AK23" i="13" s="1"/>
  <c r="AK24" i="13" s="1"/>
  <c r="AL35" i="13"/>
  <c r="AM35" i="13" s="1"/>
  <c r="AK42" i="13" l="1"/>
  <c r="AK43" i="13" s="1"/>
  <c r="AK44" i="13" s="1"/>
  <c r="AK46" i="13" s="1"/>
  <c r="AK47" i="13" s="1"/>
  <c r="AK48" i="13" s="1"/>
  <c r="AN15" i="13"/>
  <c r="AM11" i="13"/>
  <c r="AM12" i="13" s="1"/>
  <c r="AM13" i="13" s="1"/>
  <c r="AM14" i="13" s="1"/>
  <c r="AN35" i="13"/>
  <c r="AM40" i="13"/>
  <c r="AL41" i="13"/>
  <c r="AL42" i="13" s="1"/>
  <c r="AM16" i="13"/>
  <c r="AM17" i="13" s="1"/>
  <c r="AM18" i="13" s="1"/>
  <c r="AM19" i="13" s="1"/>
  <c r="AN20" i="13"/>
  <c r="AM21" i="13"/>
  <c r="AM22" i="13" s="1"/>
  <c r="AM23" i="13" s="1"/>
  <c r="AM24" i="13" s="1"/>
  <c r="AP25" i="13"/>
  <c r="AK32" i="13"/>
  <c r="AK33" i="13" s="1"/>
  <c r="AK34" i="13" s="1"/>
  <c r="AL30" i="13"/>
  <c r="AK26" i="13"/>
  <c r="AK27" i="13" s="1"/>
  <c r="AK28" i="13" s="1"/>
  <c r="AK29" i="13" s="1"/>
  <c r="AL16" i="13"/>
  <c r="AL17" i="13" s="1"/>
  <c r="AL18" i="13" s="1"/>
  <c r="AL19" i="13" s="1"/>
  <c r="AL21" i="13"/>
  <c r="AL22" i="13" s="1"/>
  <c r="AL23" i="13" s="1"/>
  <c r="AL24" i="13" s="1"/>
  <c r="AL11" i="13"/>
  <c r="AL12" i="13" s="1"/>
  <c r="AL13" i="13" s="1"/>
  <c r="AL14" i="13" s="1"/>
  <c r="AL36" i="13"/>
  <c r="AL37" i="13" s="1"/>
  <c r="AL38" i="13" s="1"/>
  <c r="AL39" i="13" s="1"/>
  <c r="AL43" i="13" l="1"/>
  <c r="AL44" i="13" s="1"/>
  <c r="AL46" i="13" s="1"/>
  <c r="AL47" i="13" s="1"/>
  <c r="AO35" i="13"/>
  <c r="AL26" i="13"/>
  <c r="AL27" i="13" s="1"/>
  <c r="AL28" i="13" s="1"/>
  <c r="AL29" i="13" s="1"/>
  <c r="AM30" i="13"/>
  <c r="AO15" i="13"/>
  <c r="AN11" i="13"/>
  <c r="AN12" i="13" s="1"/>
  <c r="AN13" i="13" s="1"/>
  <c r="AN14" i="13" s="1"/>
  <c r="AO20" i="13"/>
  <c r="AN16" i="13"/>
  <c r="AN17" i="13" s="1"/>
  <c r="AN18" i="13" s="1"/>
  <c r="AN19" i="13" s="1"/>
  <c r="AN21" i="13"/>
  <c r="AN22" i="13" s="1"/>
  <c r="AN23" i="13" s="1"/>
  <c r="AN24" i="13" s="1"/>
  <c r="AN40" i="13"/>
  <c r="AM36" i="13"/>
  <c r="AM37" i="13" s="1"/>
  <c r="AM38" i="13" s="1"/>
  <c r="AM39" i="13" s="1"/>
  <c r="AM41" i="13"/>
  <c r="AM42" i="13" s="1"/>
  <c r="AM43" i="13" s="1"/>
  <c r="AQ25" i="13"/>
  <c r="AL31" i="13"/>
  <c r="AL32" i="13" s="1"/>
  <c r="AL33" i="13" s="1"/>
  <c r="AL34" i="13" s="1"/>
  <c r="AO11" i="13" l="1"/>
  <c r="AO12" i="13" s="1"/>
  <c r="AO13" i="13" s="1"/>
  <c r="AO14" i="13" s="1"/>
  <c r="AP15" i="13"/>
  <c r="AM44" i="13"/>
  <c r="AM46" i="13" s="1"/>
  <c r="AM47" i="13" s="1"/>
  <c r="AM48" i="13" s="1"/>
  <c r="AP35" i="13"/>
  <c r="AR25" i="13"/>
  <c r="AL48" i="13"/>
  <c r="AO40" i="13"/>
  <c r="AN36" i="13"/>
  <c r="AN37" i="13" s="1"/>
  <c r="AN38" i="13" s="1"/>
  <c r="AN39" i="13" s="1"/>
  <c r="AN41" i="13"/>
  <c r="AN42" i="13" s="1"/>
  <c r="AN43" i="13" s="1"/>
  <c r="AN44" i="13" s="1"/>
  <c r="AP20" i="13"/>
  <c r="AO16" i="13"/>
  <c r="AO17" i="13" s="1"/>
  <c r="AO18" i="13" s="1"/>
  <c r="AO19" i="13" s="1"/>
  <c r="AO21" i="13"/>
  <c r="AO22" i="13" s="1"/>
  <c r="AO23" i="13" s="1"/>
  <c r="AO24" i="13" s="1"/>
  <c r="AM26" i="13"/>
  <c r="AM27" i="13" s="1"/>
  <c r="AM28" i="13" s="1"/>
  <c r="AM29" i="13" s="1"/>
  <c r="AN30" i="13"/>
  <c r="AM31" i="13"/>
  <c r="AM32" i="13" s="1"/>
  <c r="AM33" i="13" s="1"/>
  <c r="AM34" i="13" s="1"/>
  <c r="AP40" i="13" l="1"/>
  <c r="AO36" i="13"/>
  <c r="AO37" i="13" s="1"/>
  <c r="AO38" i="13" s="1"/>
  <c r="AO39" i="13" s="1"/>
  <c r="AO41" i="13"/>
  <c r="AO42" i="13" s="1"/>
  <c r="AO43" i="13" s="1"/>
  <c r="AO44" i="13" s="1"/>
  <c r="AO46" i="13" s="1"/>
  <c r="AO47" i="13" s="1"/>
  <c r="AO48" i="13" s="1"/>
  <c r="AS25" i="13"/>
  <c r="AQ20" i="13"/>
  <c r="AP16" i="13"/>
  <c r="AP17" i="13" s="1"/>
  <c r="AP18" i="13" s="1"/>
  <c r="AP19" i="13" s="1"/>
  <c r="AP21" i="13"/>
  <c r="AP22" i="13" s="1"/>
  <c r="AP23" i="13" s="1"/>
  <c r="AP24" i="13" s="1"/>
  <c r="AN26" i="13"/>
  <c r="AN27" i="13" s="1"/>
  <c r="AN28" i="13" s="1"/>
  <c r="AN29" i="13" s="1"/>
  <c r="AO30" i="13"/>
  <c r="AN31" i="13"/>
  <c r="AN32" i="13" s="1"/>
  <c r="AN33" i="13" s="1"/>
  <c r="AN34" i="13" s="1"/>
  <c r="AQ35" i="13"/>
  <c r="AQ15" i="13"/>
  <c r="AP11" i="13"/>
  <c r="AP12" i="13" s="1"/>
  <c r="AP13" i="13" s="1"/>
  <c r="AP14" i="13" s="1"/>
  <c r="AN46" i="13"/>
  <c r="AN47" i="13" s="1"/>
  <c r="AN48" i="13" s="1"/>
  <c r="AQ11" i="13" l="1"/>
  <c r="AQ12" i="13" s="1"/>
  <c r="AQ13" i="13" s="1"/>
  <c r="AQ14" i="13" s="1"/>
  <c r="AR15" i="13"/>
  <c r="AR20" i="13"/>
  <c r="AQ16" i="13"/>
  <c r="AQ17" i="13" s="1"/>
  <c r="AQ18" i="13" s="1"/>
  <c r="AQ19" i="13" s="1"/>
  <c r="AQ21" i="13"/>
  <c r="AQ22" i="13" s="1"/>
  <c r="AQ23" i="13" s="1"/>
  <c r="AQ24" i="13" s="1"/>
  <c r="AR35" i="13"/>
  <c r="AO26" i="13"/>
  <c r="AO27" i="13" s="1"/>
  <c r="AO28" i="13" s="1"/>
  <c r="AO29" i="13" s="1"/>
  <c r="AP30" i="13"/>
  <c r="AO31" i="13"/>
  <c r="AO32" i="13" s="1"/>
  <c r="AO33" i="13" s="1"/>
  <c r="AO34" i="13" s="1"/>
  <c r="AQ40" i="13"/>
  <c r="AP36" i="13"/>
  <c r="AP37" i="13" s="1"/>
  <c r="AP38" i="13" s="1"/>
  <c r="AP39" i="13" s="1"/>
  <c r="AP41" i="13"/>
  <c r="AP42" i="13" s="1"/>
  <c r="AP43" i="13" s="1"/>
  <c r="AP44" i="13" s="1"/>
  <c r="AP46" i="13" s="1"/>
  <c r="AQ30" i="13" l="1"/>
  <c r="AP26" i="13"/>
  <c r="AP27" i="13" s="1"/>
  <c r="AP28" i="13" s="1"/>
  <c r="AP29" i="13" s="1"/>
  <c r="AP31" i="13"/>
  <c r="AP32" i="13" s="1"/>
  <c r="AP33" i="13" s="1"/>
  <c r="AP34" i="13" s="1"/>
  <c r="AS35" i="13"/>
  <c r="AS20" i="13"/>
  <c r="AR16" i="13"/>
  <c r="AR17" i="13" s="1"/>
  <c r="AR18" i="13" s="1"/>
  <c r="AR19" i="13" s="1"/>
  <c r="AR21" i="13"/>
  <c r="AR22" i="13" s="1"/>
  <c r="AR23" i="13" s="1"/>
  <c r="AR24" i="13" s="1"/>
  <c r="AP47" i="13"/>
  <c r="AP48" i="13" s="1"/>
  <c r="AR11" i="13"/>
  <c r="AR12" i="13" s="1"/>
  <c r="AR13" i="13" s="1"/>
  <c r="AR14" i="13" s="1"/>
  <c r="AS15" i="13"/>
  <c r="AQ36" i="13"/>
  <c r="AQ37" i="13" s="1"/>
  <c r="AQ38" i="13" s="1"/>
  <c r="AQ39" i="13" s="1"/>
  <c r="AR40" i="13"/>
  <c r="AQ41" i="13"/>
  <c r="AQ42" i="13" s="1"/>
  <c r="AQ43" i="13" s="1"/>
  <c r="AQ44" i="13" s="1"/>
  <c r="AQ46" i="13" s="1"/>
  <c r="AQ47" i="13" s="1"/>
  <c r="AQ48" i="13" l="1"/>
  <c r="AS11" i="13"/>
  <c r="AS12" i="13" s="1"/>
  <c r="AS13" i="13" s="1"/>
  <c r="AS14" i="13" s="1"/>
  <c r="AS16" i="13"/>
  <c r="AS17" i="13" s="1"/>
  <c r="AS18" i="13" s="1"/>
  <c r="AS19" i="13" s="1"/>
  <c r="AS21" i="13"/>
  <c r="AS22" i="13" s="1"/>
  <c r="AS23" i="13" s="1"/>
  <c r="AS24" i="13" s="1"/>
  <c r="AS40" i="13"/>
  <c r="AR36" i="13"/>
  <c r="AR37" i="13" s="1"/>
  <c r="AR38" i="13" s="1"/>
  <c r="AR39" i="13" s="1"/>
  <c r="AR41" i="13"/>
  <c r="AR42" i="13" s="1"/>
  <c r="AR43" i="13" s="1"/>
  <c r="AR44" i="13" s="1"/>
  <c r="AR46" i="13" s="1"/>
  <c r="AR47" i="13" s="1"/>
  <c r="AR48" i="13" s="1"/>
  <c r="AR30" i="13"/>
  <c r="AQ26" i="13"/>
  <c r="AQ27" i="13" s="1"/>
  <c r="AQ28" i="13" s="1"/>
  <c r="AQ29" i="13" s="1"/>
  <c r="AQ31" i="13"/>
  <c r="AQ32" i="13" s="1"/>
  <c r="AQ33" i="13" s="1"/>
  <c r="AQ34" i="13" s="1"/>
  <c r="AS30" i="13" l="1"/>
  <c r="AR26" i="13"/>
  <c r="AR27" i="13" s="1"/>
  <c r="AR28" i="13" s="1"/>
  <c r="AR29" i="13" s="1"/>
  <c r="AR31" i="13"/>
  <c r="AR32" i="13" s="1"/>
  <c r="AR33" i="13" s="1"/>
  <c r="AR34" i="13" s="1"/>
  <c r="AS36" i="13"/>
  <c r="AS37" i="13" s="1"/>
  <c r="AS38" i="13" s="1"/>
  <c r="AS39" i="13" s="1"/>
  <c r="AS41" i="13"/>
  <c r="AS42" i="13" s="1"/>
  <c r="AS43" i="13" s="1"/>
  <c r="AS44" i="13" s="1"/>
  <c r="AS46" i="13" s="1"/>
  <c r="AS47" i="13" s="1"/>
  <c r="AS48" i="13" s="1"/>
  <c r="AS26" i="13" l="1"/>
  <c r="AS27" i="13" s="1"/>
  <c r="AS28" i="13" s="1"/>
  <c r="AS29" i="13" s="1"/>
  <c r="AS31" i="13"/>
  <c r="AS32" i="13" s="1"/>
  <c r="AS33" i="13" s="1"/>
  <c r="AS34" i="13" s="1"/>
  <c r="B11" i="13" l="1"/>
  <c r="B12" i="13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AI11" i="11"/>
  <c r="AJ11" i="11" s="1"/>
  <c r="AK11" i="11" s="1"/>
  <c r="AL11" i="11" s="1"/>
  <c r="AM11" i="11" s="1"/>
  <c r="AN11" i="11" s="1"/>
  <c r="AO11" i="11" s="1"/>
  <c r="AP11" i="11" s="1"/>
  <c r="AH94" i="11" a="1"/>
  <c r="AH94" i="11" s="1"/>
  <c r="AH81" i="11" a="1"/>
  <c r="AH81" i="11" s="1"/>
  <c r="AI10" i="11"/>
  <c r="AJ10" i="11" s="1"/>
  <c r="AK10" i="11" s="1"/>
  <c r="AL10" i="11" s="1"/>
  <c r="AM10" i="11" s="1"/>
  <c r="AN10" i="11" s="1"/>
  <c r="AO10" i="11" s="1"/>
  <c r="AI92" i="11"/>
  <c r="AJ92" i="11" s="1"/>
  <c r="AK92" i="11" s="1"/>
  <c r="AL92" i="11" s="1"/>
  <c r="AM92" i="11" s="1"/>
  <c r="AN92" i="11" s="1"/>
  <c r="AO92" i="11" s="1"/>
  <c r="AP92" i="11" s="1"/>
  <c r="AH95" i="11" l="1"/>
  <c r="AH96" i="11" s="1"/>
  <c r="AH97" i="11" s="1"/>
  <c r="AH82" i="11"/>
  <c r="AH83" i="11" s="1"/>
  <c r="AH84" i="11" s="1"/>
  <c r="N29" i="11" a="1"/>
  <c r="N29" i="11" s="1"/>
  <c r="N30" i="11" s="1"/>
  <c r="D68" i="11" a="1"/>
  <c r="D68" i="11" s="1"/>
  <c r="D29" i="11" a="1"/>
  <c r="D29" i="11" s="1"/>
  <c r="D30" i="11" s="1"/>
  <c r="D55" i="11" a="1"/>
  <c r="D55" i="11" s="1"/>
  <c r="X55" i="11" a="1"/>
  <c r="X55" i="11" s="1"/>
  <c r="D81" i="11" a="1"/>
  <c r="D81" i="11" s="1"/>
  <c r="S42" i="11" a="1"/>
  <c r="S42" i="11" s="1"/>
  <c r="AC68" i="11" a="1"/>
  <c r="AC68" i="11" s="1"/>
  <c r="D42" i="11" a="1"/>
  <c r="D42" i="11" s="1"/>
  <c r="D16" i="11" a="1"/>
  <c r="D16" i="11" s="1"/>
  <c r="D17" i="11" s="1"/>
  <c r="E16" i="11" a="1"/>
  <c r="E16" i="11" s="1"/>
  <c r="E17" i="11" s="1"/>
  <c r="E68" i="11" a="1"/>
  <c r="E68" i="11" s="1"/>
  <c r="E81" i="11" a="1"/>
  <c r="E81" i="11" s="1"/>
  <c r="E42" i="11" a="1"/>
  <c r="E42" i="11" s="1"/>
  <c r="E94" i="11" a="1"/>
  <c r="E94" i="11" s="1"/>
  <c r="I68" i="11" a="1"/>
  <c r="I68" i="11" s="1"/>
  <c r="F42" i="11" a="1"/>
  <c r="F42" i="11" s="1"/>
  <c r="F29" i="11" a="1"/>
  <c r="F29" i="11" s="1"/>
  <c r="F30" i="11" s="1"/>
  <c r="F81" i="11" a="1"/>
  <c r="F81" i="11" s="1"/>
  <c r="F68" i="11" a="1"/>
  <c r="F68" i="11" s="1"/>
  <c r="F94" i="11" a="1"/>
  <c r="F94" i="11" s="1"/>
  <c r="E29" i="11" a="1"/>
  <c r="E29" i="11" s="1"/>
  <c r="E30" i="11" s="1"/>
  <c r="E55" i="11" a="1"/>
  <c r="E55" i="11" s="1"/>
  <c r="G68" i="11" a="1"/>
  <c r="G68" i="11" s="1"/>
  <c r="G94" i="11" a="1"/>
  <c r="G94" i="11" s="1"/>
  <c r="G81" i="11" a="1"/>
  <c r="G81" i="11" s="1"/>
  <c r="F55" i="11" a="1"/>
  <c r="F55" i="11" s="1"/>
  <c r="I16" i="11" a="1"/>
  <c r="I16" i="11" s="1"/>
  <c r="I17" i="11" s="1"/>
  <c r="F16" i="11" a="1"/>
  <c r="F16" i="11" s="1"/>
  <c r="F17" i="11" s="1"/>
  <c r="G16" i="11" a="1"/>
  <c r="G16" i="11" s="1"/>
  <c r="G17" i="11" s="1"/>
  <c r="G42" i="11" a="1"/>
  <c r="G42" i="11" s="1"/>
  <c r="H68" i="11" a="1"/>
  <c r="H68" i="11" s="1"/>
  <c r="I81" i="11" a="1"/>
  <c r="I81" i="11" s="1"/>
  <c r="G55" i="11" a="1"/>
  <c r="G55" i="11" s="1"/>
  <c r="I29" i="11" a="1"/>
  <c r="I29" i="11" s="1"/>
  <c r="I30" i="11" s="1"/>
  <c r="I42" i="11" a="1"/>
  <c r="I42" i="11" s="1"/>
  <c r="I94" i="11" a="1"/>
  <c r="I94" i="11" s="1"/>
  <c r="H81" i="11" a="1"/>
  <c r="H81" i="11" s="1"/>
  <c r="G29" i="11" a="1"/>
  <c r="G29" i="11" s="1"/>
  <c r="G30" i="11" s="1"/>
  <c r="H94" i="11" a="1"/>
  <c r="H94" i="11" s="1"/>
  <c r="H16" i="11" a="1"/>
  <c r="H16" i="11" s="1"/>
  <c r="H17" i="11" s="1"/>
  <c r="H29" i="11" a="1"/>
  <c r="H29" i="11" s="1"/>
  <c r="H30" i="11" s="1"/>
  <c r="H55" i="11" a="1"/>
  <c r="H55" i="11" s="1"/>
  <c r="H42" i="11" a="1"/>
  <c r="H42" i="11" s="1"/>
  <c r="I55" i="11" a="1"/>
  <c r="I55" i="11" s="1"/>
  <c r="J81" i="11" a="1"/>
  <c r="J81" i="11" s="1"/>
  <c r="J29" i="11" a="1"/>
  <c r="J29" i="11" s="1"/>
  <c r="J30" i="11" s="1"/>
  <c r="J94" i="11" a="1"/>
  <c r="J94" i="11" s="1"/>
  <c r="J42" i="11" a="1"/>
  <c r="J42" i="11" s="1"/>
  <c r="N81" i="11" a="1"/>
  <c r="N81" i="11" s="1"/>
  <c r="K29" i="11" a="1"/>
  <c r="K29" i="11" s="1"/>
  <c r="K30" i="11" s="1"/>
  <c r="J55" i="11" a="1"/>
  <c r="J55" i="11" s="1"/>
  <c r="J16" i="11" a="1"/>
  <c r="J16" i="11" s="1"/>
  <c r="J17" i="11" s="1"/>
  <c r="K94" i="11" a="1"/>
  <c r="K94" i="11" s="1"/>
  <c r="K81" i="11" a="1"/>
  <c r="K81" i="11" s="1"/>
  <c r="K42" i="11" a="1"/>
  <c r="K42" i="11" s="1"/>
  <c r="J68" i="11" a="1"/>
  <c r="J68" i="11" s="1"/>
  <c r="L55" i="11" a="1"/>
  <c r="L55" i="11" s="1"/>
  <c r="L94" i="11" a="1"/>
  <c r="L94" i="11" s="1"/>
  <c r="K55" i="11" a="1"/>
  <c r="K55" i="11" s="1"/>
  <c r="K16" i="11" a="1"/>
  <c r="K16" i="11" s="1"/>
  <c r="K17" i="11" s="1"/>
  <c r="L42" i="11" a="1"/>
  <c r="L42" i="11" s="1"/>
  <c r="K68" i="11" a="1"/>
  <c r="K68" i="11" s="1"/>
  <c r="L81" i="11" a="1"/>
  <c r="L81" i="11" s="1"/>
  <c r="L29" i="11" a="1"/>
  <c r="L29" i="11" s="1"/>
  <c r="L30" i="11" s="1"/>
  <c r="L68" i="11" a="1"/>
  <c r="L68" i="11" s="1"/>
  <c r="L16" i="11" a="1"/>
  <c r="L16" i="11" s="1"/>
  <c r="L17" i="11" s="1"/>
  <c r="N55" i="11" a="1"/>
  <c r="N55" i="11" s="1"/>
  <c r="M94" i="11" a="1"/>
  <c r="M94" i="11" s="1"/>
  <c r="M29" i="11" a="1"/>
  <c r="M29" i="11" s="1"/>
  <c r="M30" i="11" s="1"/>
  <c r="M42" i="11" a="1"/>
  <c r="M42" i="11" s="1"/>
  <c r="M81" i="11" a="1"/>
  <c r="M81" i="11" s="1"/>
  <c r="N94" i="11" a="1"/>
  <c r="N94" i="11" s="1"/>
  <c r="N42" i="11" a="1"/>
  <c r="N42" i="11" s="1"/>
  <c r="M55" i="11" a="1"/>
  <c r="M55" i="11" s="1"/>
  <c r="N68" i="11" a="1"/>
  <c r="N68" i="11" s="1"/>
  <c r="M68" i="11" a="1"/>
  <c r="M68" i="11" s="1"/>
  <c r="O55" i="11" a="1"/>
  <c r="O55" i="11" s="1"/>
  <c r="O68" i="11" a="1"/>
  <c r="O68" i="11" s="1"/>
  <c r="O42" i="11" a="1"/>
  <c r="O42" i="11" s="1"/>
  <c r="O94" i="11" a="1"/>
  <c r="O94" i="11" s="1"/>
  <c r="S94" i="11" a="1"/>
  <c r="S94" i="11" s="1"/>
  <c r="O29" i="11" a="1"/>
  <c r="O29" i="11" s="1"/>
  <c r="O30" i="11" s="1"/>
  <c r="Q42" i="11" a="1"/>
  <c r="Q42" i="11" s="1"/>
  <c r="P55" i="11" a="1"/>
  <c r="P55" i="11" s="1"/>
  <c r="P94" i="11" a="1"/>
  <c r="P94" i="11" s="1"/>
  <c r="O81" i="11" a="1"/>
  <c r="O81" i="11" s="1"/>
  <c r="P68" i="11" a="1"/>
  <c r="P68" i="11" s="1"/>
  <c r="P42" i="11" a="1"/>
  <c r="P42" i="11" s="1"/>
  <c r="Q29" i="11" a="1"/>
  <c r="Q29" i="11" s="1"/>
  <c r="Q30" i="11" s="1"/>
  <c r="R42" i="11" a="1"/>
  <c r="R42" i="11" s="1"/>
  <c r="Q55" i="11" a="1"/>
  <c r="Q55" i="11" s="1"/>
  <c r="P81" i="11" a="1"/>
  <c r="P81" i="11" s="1"/>
  <c r="Q94" i="11" a="1"/>
  <c r="Q94" i="11" s="1"/>
  <c r="Q68" i="11" a="1"/>
  <c r="Q68" i="11" s="1"/>
  <c r="P29" i="11" a="1"/>
  <c r="P29" i="11" s="1"/>
  <c r="P30" i="11" s="1"/>
  <c r="Q81" i="11" a="1"/>
  <c r="Q81" i="11" s="1"/>
  <c r="S68" i="11" a="1"/>
  <c r="S68" i="11" s="1"/>
  <c r="R68" i="11" a="1"/>
  <c r="R68" i="11" s="1"/>
  <c r="R55" i="11" a="1"/>
  <c r="R55" i="11" s="1"/>
  <c r="S55" i="11" a="1"/>
  <c r="S55" i="11" s="1"/>
  <c r="R94" i="11" a="1"/>
  <c r="R94" i="11" s="1"/>
  <c r="S81" i="11" a="1"/>
  <c r="S81" i="11" s="1"/>
  <c r="R81" i="11" a="1"/>
  <c r="R81" i="11" s="1"/>
  <c r="T68" i="11" a="1"/>
  <c r="T68" i="11" s="1"/>
  <c r="T55" i="11" a="1"/>
  <c r="T55" i="11" s="1"/>
  <c r="U55" i="11" a="1"/>
  <c r="U55" i="11" s="1"/>
  <c r="T42" i="11" a="1"/>
  <c r="T42" i="11" s="1"/>
  <c r="T81" i="11" a="1"/>
  <c r="T81" i="11" s="1"/>
  <c r="U68" i="11" a="1"/>
  <c r="U68" i="11" s="1"/>
  <c r="T94" i="11" a="1"/>
  <c r="T94" i="11" s="1"/>
  <c r="U81" i="11" a="1"/>
  <c r="U81" i="11" s="1"/>
  <c r="V68" i="11" a="1"/>
  <c r="V68" i="11" s="1"/>
  <c r="U94" i="11" a="1"/>
  <c r="U94" i="11" s="1"/>
  <c r="V55" i="11" a="1"/>
  <c r="V55" i="11" s="1"/>
  <c r="U42" i="11" a="1"/>
  <c r="U42" i="11" s="1"/>
  <c r="V81" i="11" a="1"/>
  <c r="V81" i="11" s="1"/>
  <c r="W55" i="11" a="1"/>
  <c r="W55" i="11" s="1"/>
  <c r="W68" i="11" a="1"/>
  <c r="W68" i="11" s="1"/>
  <c r="X81" i="11" a="1"/>
  <c r="X81" i="11" s="1"/>
  <c r="X68" i="11" a="1"/>
  <c r="X68" i="11" s="1"/>
  <c r="V42" i="11" a="1"/>
  <c r="V42" i="11" s="1"/>
  <c r="V94" i="11" a="1"/>
  <c r="V94" i="11" s="1"/>
  <c r="W94" i="11" a="1"/>
  <c r="W94" i="11" s="1"/>
  <c r="X94" i="11" a="1"/>
  <c r="X94" i="11" s="1"/>
  <c r="W81" i="11" a="1"/>
  <c r="W81" i="11" s="1"/>
  <c r="Y68" i="11" a="1"/>
  <c r="Y68" i="11" s="1"/>
  <c r="Y81" i="11" a="1"/>
  <c r="Y81" i="11" s="1"/>
  <c r="Y94" i="11" a="1"/>
  <c r="Y94" i="11" s="1"/>
  <c r="Y55" i="11" a="1"/>
  <c r="Y55" i="11" s="1"/>
  <c r="Z94" i="11" a="1"/>
  <c r="Z94" i="11" s="1"/>
  <c r="Z81" i="11" a="1"/>
  <c r="Z81" i="11" s="1"/>
  <c r="Z68" i="11" a="1"/>
  <c r="Z68" i="11" s="1"/>
  <c r="AA81" i="11" a="1"/>
  <c r="AA81" i="11" s="1"/>
  <c r="AA68" i="11" a="1"/>
  <c r="AA68" i="11" s="1"/>
  <c r="Z55" i="11" a="1"/>
  <c r="Z55" i="11" s="1"/>
  <c r="AB94" i="11" a="1"/>
  <c r="AB94" i="11" s="1"/>
  <c r="AC94" i="11" a="1"/>
  <c r="AC94" i="11" s="1"/>
  <c r="AC81" i="11" a="1"/>
  <c r="AC81" i="11" s="1"/>
  <c r="AA55" i="11" a="1"/>
  <c r="AA55" i="11" s="1"/>
  <c r="AB81" i="11" a="1"/>
  <c r="AB81" i="11" s="1"/>
  <c r="AB68" i="11" a="1"/>
  <c r="AB68" i="11" s="1"/>
  <c r="AA94" i="11" a="1"/>
  <c r="AA94" i="11" s="1"/>
  <c r="AD94" i="11" a="1"/>
  <c r="AD94" i="11" s="1"/>
  <c r="AD81" i="11" a="1"/>
  <c r="AD81" i="11" s="1"/>
  <c r="AE94" i="11" a="1"/>
  <c r="AE94" i="11" s="1"/>
  <c r="AE81" i="11" a="1"/>
  <c r="AE81" i="11" s="1"/>
  <c r="AD68" i="11" a="1"/>
  <c r="AD68" i="11" s="1"/>
  <c r="AG81" i="11" a="1"/>
  <c r="AG81" i="11" s="1"/>
  <c r="AE68" i="11" a="1"/>
  <c r="AE68" i="11" s="1"/>
  <c r="AF94" i="11" a="1"/>
  <c r="AF94" i="11" s="1"/>
  <c r="AF81" i="11" a="1"/>
  <c r="AF81" i="11" s="1"/>
  <c r="AG94" i="11" a="1"/>
  <c r="AG94" i="11" s="1"/>
  <c r="AF68" i="11" a="1"/>
  <c r="AF68" i="11" s="1"/>
  <c r="AO101" i="11" a="1"/>
  <c r="AO101" i="11" s="1"/>
  <c r="AO102" i="11" a="1"/>
  <c r="AO102" i="11" s="1"/>
  <c r="AK89" i="11" a="1"/>
  <c r="AK89" i="11" s="1"/>
  <c r="G36" i="20" s="1"/>
  <c r="AK88" i="11" a="1"/>
  <c r="AK88" i="11" s="1"/>
  <c r="G34" i="20" s="1"/>
  <c r="AJ89" i="11" a="1"/>
  <c r="AJ89" i="11" s="1"/>
  <c r="AJ88" i="11" a="1"/>
  <c r="AJ88" i="11" s="1"/>
  <c r="AI89" i="11" a="1"/>
  <c r="AI89" i="11" s="1"/>
  <c r="AI88" i="11" a="1"/>
  <c r="AI88" i="11" s="1"/>
  <c r="AI81" i="11" a="1"/>
  <c r="AI81" i="11" s="1"/>
  <c r="AK81" i="11" a="1"/>
  <c r="AK81" i="11" s="1"/>
  <c r="AN101" i="11" a="1"/>
  <c r="AN101" i="11" s="1"/>
  <c r="AN102" i="11" a="1"/>
  <c r="AN102" i="11" s="1"/>
  <c r="AM101" i="11" a="1"/>
  <c r="AM101" i="11" s="1"/>
  <c r="AM102" i="11" a="1"/>
  <c r="AM102" i="11" s="1"/>
  <c r="AL94" i="11" a="1"/>
  <c r="AL94" i="11" s="1"/>
  <c r="AL102" i="11" a="1"/>
  <c r="AL102" i="11" s="1"/>
  <c r="AL101" i="11" a="1"/>
  <c r="AL101" i="11" s="1"/>
  <c r="AK102" i="11" a="1"/>
  <c r="AK102" i="11" s="1"/>
  <c r="AK101" i="11" a="1"/>
  <c r="AK101" i="11" s="1"/>
  <c r="AJ94" i="11" a="1"/>
  <c r="AJ94" i="11" s="1"/>
  <c r="AJ101" i="11" a="1"/>
  <c r="AJ101" i="11" s="1"/>
  <c r="F27" i="20" s="1"/>
  <c r="AJ102" i="11" a="1"/>
  <c r="AJ102" i="11" s="1"/>
  <c r="F29" i="20" s="1"/>
  <c r="AK94" i="11" a="1"/>
  <c r="AK94" i="11" s="1"/>
  <c r="AI101" i="11" a="1"/>
  <c r="AI101" i="11" s="1"/>
  <c r="AI102" i="11" a="1"/>
  <c r="AI102" i="11" s="1"/>
  <c r="AP10" i="11"/>
  <c r="AP102" i="11" s="1" a="1"/>
  <c r="AP102" i="11" s="1"/>
  <c r="F36" i="20" s="1"/>
  <c r="AO94" i="11" a="1"/>
  <c r="AO94" i="11" s="1"/>
  <c r="AM94" i="11" a="1"/>
  <c r="AM94" i="11" s="1"/>
  <c r="AN94" i="11" a="1"/>
  <c r="AN94" i="11" s="1"/>
  <c r="AI94" i="11" a="1"/>
  <c r="AI94" i="11" s="1"/>
  <c r="AJ81" i="11" a="1"/>
  <c r="AJ81" i="11" s="1"/>
  <c r="X95" i="11" l="1"/>
  <c r="X96" i="11" s="1"/>
  <c r="X97" i="11" s="1"/>
  <c r="L95" i="11"/>
  <c r="L96" i="11" s="1"/>
  <c r="L97" i="11" s="1"/>
  <c r="AC95" i="11"/>
  <c r="AC96" i="11" s="1"/>
  <c r="AC97" i="11" s="1"/>
  <c r="AL95" i="11"/>
  <c r="AL96" i="11" s="1"/>
  <c r="AL97" i="11" s="1"/>
  <c r="AG95" i="11"/>
  <c r="AG96" i="11" s="1"/>
  <c r="AG97" i="11" s="1"/>
  <c r="AB95" i="11"/>
  <c r="AB96" i="11" s="1"/>
  <c r="AB97" i="11" s="1"/>
  <c r="N95" i="11"/>
  <c r="N96" i="11" s="1"/>
  <c r="N97" i="11" s="1"/>
  <c r="G95" i="11"/>
  <c r="G96" i="11" s="1"/>
  <c r="G97" i="11" s="1"/>
  <c r="W95" i="11"/>
  <c r="W96" i="11" s="1"/>
  <c r="W97" i="11" s="1"/>
  <c r="H95" i="11"/>
  <c r="H96" i="11" s="1"/>
  <c r="H97" i="11" s="1"/>
  <c r="AF95" i="11"/>
  <c r="AF96" i="11" s="1"/>
  <c r="AF97" i="11" s="1"/>
  <c r="AM95" i="11"/>
  <c r="AM96" i="11" s="1"/>
  <c r="AM97" i="11" s="1"/>
  <c r="R95" i="11"/>
  <c r="R96" i="11" s="1"/>
  <c r="R97" i="11" s="1"/>
  <c r="P95" i="11"/>
  <c r="P96" i="11" s="1"/>
  <c r="P97" i="11" s="1"/>
  <c r="K95" i="11"/>
  <c r="K96" i="11" s="1"/>
  <c r="K97" i="11" s="1"/>
  <c r="AI95" i="11"/>
  <c r="AI96" i="11" s="1"/>
  <c r="AI97" i="11" s="1"/>
  <c r="AN95" i="11"/>
  <c r="AN96" i="11" s="1"/>
  <c r="AN97" i="11" s="1"/>
  <c r="AO95" i="11"/>
  <c r="AO96" i="11" s="1"/>
  <c r="AO97" i="11" s="1"/>
  <c r="M95" i="11"/>
  <c r="M96" i="11" s="1"/>
  <c r="M97" i="11" s="1"/>
  <c r="I95" i="11"/>
  <c r="I96" i="11" s="1"/>
  <c r="I97" i="11" s="1"/>
  <c r="F95" i="11"/>
  <c r="F96" i="11" s="1"/>
  <c r="F97" i="11" s="1"/>
  <c r="V95" i="11"/>
  <c r="V96" i="11" s="1"/>
  <c r="V97" i="11" s="1"/>
  <c r="AE95" i="11"/>
  <c r="AE96" i="11" s="1"/>
  <c r="AE97" i="11" s="1"/>
  <c r="U95" i="11"/>
  <c r="U96" i="11" s="1"/>
  <c r="U97" i="11" s="1"/>
  <c r="S95" i="11"/>
  <c r="S96" i="11" s="1"/>
  <c r="S97" i="11" s="1"/>
  <c r="AK95" i="11"/>
  <c r="AK96" i="11" s="1"/>
  <c r="AK97" i="11" s="1"/>
  <c r="Y95" i="11"/>
  <c r="Y96" i="11" s="1"/>
  <c r="Y97" i="11" s="1"/>
  <c r="O95" i="11"/>
  <c r="O96" i="11" s="1"/>
  <c r="O97" i="11" s="1"/>
  <c r="AD95" i="11"/>
  <c r="AD96" i="11" s="1"/>
  <c r="AD97" i="11" s="1"/>
  <c r="J95" i="11"/>
  <c r="J96" i="11" s="1"/>
  <c r="J97" i="11" s="1"/>
  <c r="Z95" i="11"/>
  <c r="Z96" i="11" s="1"/>
  <c r="Z97" i="11" s="1"/>
  <c r="AA95" i="11"/>
  <c r="AA96" i="11" s="1"/>
  <c r="AA97" i="11" s="1"/>
  <c r="T95" i="11"/>
  <c r="T96" i="11" s="1"/>
  <c r="T97" i="11" s="1"/>
  <c r="E95" i="11"/>
  <c r="E96" i="11" s="1"/>
  <c r="E97" i="11" s="1"/>
  <c r="E99" i="11" s="1"/>
  <c r="E100" i="11" s="1"/>
  <c r="F93" i="11" s="1"/>
  <c r="AJ95" i="11"/>
  <c r="AJ96" i="11" s="1"/>
  <c r="AJ97" i="11" s="1"/>
  <c r="Q95" i="11"/>
  <c r="Q96" i="11" s="1"/>
  <c r="Q97" i="11" s="1"/>
  <c r="W82" i="11"/>
  <c r="W83" i="11" s="1"/>
  <c r="W84" i="11" s="1"/>
  <c r="J82" i="11"/>
  <c r="J83" i="11" s="1"/>
  <c r="J84" i="11" s="1"/>
  <c r="AC82" i="11"/>
  <c r="AC83" i="11" s="1"/>
  <c r="AC84" i="11" s="1"/>
  <c r="E82" i="11"/>
  <c r="E83" i="11" s="1"/>
  <c r="E84" i="11" s="1"/>
  <c r="G82" i="11"/>
  <c r="G83" i="11" s="1"/>
  <c r="G84" i="11" s="1"/>
  <c r="AJ82" i="11"/>
  <c r="AJ83" i="11" s="1"/>
  <c r="AJ84" i="11" s="1"/>
  <c r="AF82" i="11"/>
  <c r="AF83" i="11" s="1"/>
  <c r="AF84" i="11" s="1"/>
  <c r="X82" i="11"/>
  <c r="X83" i="11" s="1"/>
  <c r="X84" i="11" s="1"/>
  <c r="R82" i="11"/>
  <c r="R83" i="11" s="1"/>
  <c r="R84" i="11" s="1"/>
  <c r="M82" i="11"/>
  <c r="M83" i="11" s="1"/>
  <c r="M84" i="11" s="1"/>
  <c r="S82" i="11"/>
  <c r="S83" i="11" s="1"/>
  <c r="S84" i="11" s="1"/>
  <c r="O82" i="11"/>
  <c r="O83" i="11" s="1"/>
  <c r="O84" i="11" s="1"/>
  <c r="K82" i="11"/>
  <c r="K83" i="11" s="1"/>
  <c r="K84" i="11" s="1"/>
  <c r="T82" i="11"/>
  <c r="T83" i="11" s="1"/>
  <c r="T84" i="11" s="1"/>
  <c r="AA82" i="11"/>
  <c r="AA83" i="11" s="1"/>
  <c r="AA84" i="11" s="1"/>
  <c r="H82" i="11"/>
  <c r="H83" i="11" s="1"/>
  <c r="H84" i="11" s="1"/>
  <c r="D82" i="11"/>
  <c r="D83" i="11" s="1"/>
  <c r="D84" i="11" s="1"/>
  <c r="D86" i="11" s="1"/>
  <c r="D87" i="11" s="1"/>
  <c r="E80" i="11" s="1"/>
  <c r="AG82" i="11"/>
  <c r="AG83" i="11" s="1"/>
  <c r="AG84" i="11" s="1"/>
  <c r="V82" i="11"/>
  <c r="V83" i="11" s="1"/>
  <c r="V84" i="11" s="1"/>
  <c r="AK82" i="11"/>
  <c r="AK83" i="11" s="1"/>
  <c r="AK84" i="11" s="1"/>
  <c r="Z82" i="11"/>
  <c r="Z83" i="11" s="1"/>
  <c r="Z84" i="11" s="1"/>
  <c r="F82" i="11"/>
  <c r="F83" i="11" s="1"/>
  <c r="F84" i="11" s="1"/>
  <c r="N82" i="11"/>
  <c r="N83" i="11" s="1"/>
  <c r="N84" i="11" s="1"/>
  <c r="AB82" i="11"/>
  <c r="AB83" i="11" s="1"/>
  <c r="AB84" i="11" s="1"/>
  <c r="AI82" i="11"/>
  <c r="AI83" i="11" s="1"/>
  <c r="AI84" i="11" s="1"/>
  <c r="AD82" i="11"/>
  <c r="AD83" i="11" s="1"/>
  <c r="AD84" i="11" s="1"/>
  <c r="Q82" i="11"/>
  <c r="Q83" i="11" s="1"/>
  <c r="Q84" i="11" s="1"/>
  <c r="I82" i="11"/>
  <c r="I83" i="11" s="1"/>
  <c r="I84" i="11" s="1"/>
  <c r="AE82" i="11"/>
  <c r="AE83" i="11" s="1"/>
  <c r="AE84" i="11" s="1"/>
  <c r="Y82" i="11"/>
  <c r="Y83" i="11" s="1"/>
  <c r="Y84" i="11" s="1"/>
  <c r="U82" i="11"/>
  <c r="U83" i="11" s="1"/>
  <c r="U84" i="11" s="1"/>
  <c r="L82" i="11"/>
  <c r="L83" i="11" s="1"/>
  <c r="L84" i="11" s="1"/>
  <c r="P82" i="11"/>
  <c r="P83" i="11" s="1"/>
  <c r="P84" i="11" s="1"/>
  <c r="AB69" i="11"/>
  <c r="AB70" i="11" s="1"/>
  <c r="AB71" i="11" s="1"/>
  <c r="U69" i="11"/>
  <c r="U70" i="11" s="1"/>
  <c r="U71" i="11" s="1"/>
  <c r="Q69" i="11"/>
  <c r="Q70" i="11" s="1"/>
  <c r="Q71" i="11" s="1"/>
  <c r="N69" i="11"/>
  <c r="N70" i="11" s="1"/>
  <c r="N71" i="11" s="1"/>
  <c r="E69" i="11"/>
  <c r="E70" i="11" s="1"/>
  <c r="E71" i="11" s="1"/>
  <c r="K69" i="11"/>
  <c r="K70" i="11" s="1"/>
  <c r="K71" i="11" s="1"/>
  <c r="O69" i="11"/>
  <c r="O70" i="11" s="1"/>
  <c r="O71" i="11" s="1"/>
  <c r="AF69" i="11"/>
  <c r="AF70" i="11" s="1"/>
  <c r="AF71" i="11" s="1"/>
  <c r="X69" i="11"/>
  <c r="X70" i="11" s="1"/>
  <c r="X71" i="11" s="1"/>
  <c r="T69" i="11"/>
  <c r="T70" i="11" s="1"/>
  <c r="T71" i="11" s="1"/>
  <c r="J69" i="11"/>
  <c r="J70" i="11" s="1"/>
  <c r="J71" i="11" s="1"/>
  <c r="Y69" i="11"/>
  <c r="Y70" i="11" s="1"/>
  <c r="Y71" i="11" s="1"/>
  <c r="P69" i="11"/>
  <c r="P70" i="11" s="1"/>
  <c r="P71" i="11" s="1"/>
  <c r="G69" i="11"/>
  <c r="G70" i="11" s="1"/>
  <c r="G71" i="11" s="1"/>
  <c r="AC69" i="11"/>
  <c r="AC70" i="11" s="1"/>
  <c r="AC71" i="11" s="1"/>
  <c r="H69" i="11"/>
  <c r="H70" i="11" s="1"/>
  <c r="H71" i="11" s="1"/>
  <c r="AA69" i="11"/>
  <c r="AA70" i="11" s="1"/>
  <c r="AA71" i="11" s="1"/>
  <c r="W69" i="11"/>
  <c r="W70" i="11" s="1"/>
  <c r="W71" i="11" s="1"/>
  <c r="I69" i="11"/>
  <c r="I70" i="11" s="1"/>
  <c r="I71" i="11" s="1"/>
  <c r="M69" i="11"/>
  <c r="M70" i="11" s="1"/>
  <c r="M71" i="11" s="1"/>
  <c r="AE69" i="11"/>
  <c r="AE70" i="11" s="1"/>
  <c r="AE71" i="11" s="1"/>
  <c r="Z69" i="11"/>
  <c r="Z70" i="11" s="1"/>
  <c r="Z71" i="11" s="1"/>
  <c r="F69" i="11"/>
  <c r="F70" i="11" s="1"/>
  <c r="F71" i="11" s="1"/>
  <c r="R69" i="11"/>
  <c r="R70" i="11" s="1"/>
  <c r="R71" i="11" s="1"/>
  <c r="AD69" i="11"/>
  <c r="AD70" i="11" s="1"/>
  <c r="AD71" i="11" s="1"/>
  <c r="S69" i="11"/>
  <c r="S70" i="11" s="1"/>
  <c r="S71" i="11" s="1"/>
  <c r="L69" i="11"/>
  <c r="L70" i="11" s="1"/>
  <c r="L71" i="11" s="1"/>
  <c r="D69" i="11"/>
  <c r="D70" i="11" s="1"/>
  <c r="D71" i="11" s="1"/>
  <c r="D73" i="11" s="1"/>
  <c r="D74" i="11" s="1"/>
  <c r="E67" i="11" s="1"/>
  <c r="V69" i="11"/>
  <c r="V70" i="11" s="1"/>
  <c r="V71" i="11" s="1"/>
  <c r="I56" i="11"/>
  <c r="I57" i="11" s="1"/>
  <c r="I58" i="11" s="1"/>
  <c r="O56" i="11"/>
  <c r="O57" i="11" s="1"/>
  <c r="O58" i="11" s="1"/>
  <c r="Q56" i="11"/>
  <c r="Q57" i="11" s="1"/>
  <c r="Q58" i="11" s="1"/>
  <c r="U56" i="11"/>
  <c r="U57" i="11" s="1"/>
  <c r="U58" i="11" s="1"/>
  <c r="M56" i="11"/>
  <c r="M57" i="11" s="1"/>
  <c r="M58" i="11" s="1"/>
  <c r="H56" i="11"/>
  <c r="H57" i="11" s="1"/>
  <c r="H58" i="11" s="1"/>
  <c r="F56" i="11"/>
  <c r="F57" i="11" s="1"/>
  <c r="F58" i="11" s="1"/>
  <c r="T56" i="11"/>
  <c r="T57" i="11" s="1"/>
  <c r="T58" i="11" s="1"/>
  <c r="L56" i="11"/>
  <c r="L57" i="11" s="1"/>
  <c r="L58" i="11" s="1"/>
  <c r="AA56" i="11"/>
  <c r="AA57" i="11" s="1"/>
  <c r="AA58" i="11" s="1"/>
  <c r="E56" i="11"/>
  <c r="E57" i="11" s="1"/>
  <c r="E58" i="11" s="1"/>
  <c r="W56" i="11"/>
  <c r="W57" i="11" s="1"/>
  <c r="W58" i="11" s="1"/>
  <c r="S56" i="11"/>
  <c r="S57" i="11" s="1"/>
  <c r="S58" i="11" s="1"/>
  <c r="P56" i="11"/>
  <c r="P57" i="11" s="1"/>
  <c r="P58" i="11" s="1"/>
  <c r="X56" i="11"/>
  <c r="X57" i="11" s="1"/>
  <c r="X58" i="11" s="1"/>
  <c r="R56" i="11"/>
  <c r="R57" i="11" s="1"/>
  <c r="R58" i="11" s="1"/>
  <c r="N56" i="11"/>
  <c r="N57" i="11" s="1"/>
  <c r="N58" i="11" s="1"/>
  <c r="J56" i="11"/>
  <c r="J57" i="11" s="1"/>
  <c r="J58" i="11" s="1"/>
  <c r="D56" i="11"/>
  <c r="D57" i="11" s="1"/>
  <c r="D58" i="11" s="1"/>
  <c r="D60" i="11" s="1"/>
  <c r="D61" i="11" s="1"/>
  <c r="E54" i="11" s="1"/>
  <c r="V56" i="11"/>
  <c r="V57" i="11" s="1"/>
  <c r="V58" i="11" s="1"/>
  <c r="K56" i="11"/>
  <c r="K57" i="11" s="1"/>
  <c r="K58" i="11" s="1"/>
  <c r="Z56" i="11"/>
  <c r="Z57" i="11" s="1"/>
  <c r="Z58" i="11" s="1"/>
  <c r="Y56" i="11"/>
  <c r="Y57" i="11" s="1"/>
  <c r="Y58" i="11" s="1"/>
  <c r="G56" i="11"/>
  <c r="G57" i="11" s="1"/>
  <c r="G58" i="11" s="1"/>
  <c r="O43" i="11"/>
  <c r="O44" i="11" s="1"/>
  <c r="O45" i="11" s="1"/>
  <c r="L43" i="11"/>
  <c r="L44" i="11" s="1"/>
  <c r="L45" i="11" s="1"/>
  <c r="E43" i="11"/>
  <c r="E44" i="11" s="1"/>
  <c r="E45" i="11" s="1"/>
  <c r="T43" i="11"/>
  <c r="T44" i="11" s="1"/>
  <c r="T45" i="11" s="1"/>
  <c r="H43" i="11"/>
  <c r="H44" i="11" s="1"/>
  <c r="H45" i="11" s="1"/>
  <c r="R43" i="11"/>
  <c r="R44" i="11" s="1"/>
  <c r="R45" i="11" s="1"/>
  <c r="V43" i="11"/>
  <c r="V44" i="11" s="1"/>
  <c r="V45" i="11" s="1"/>
  <c r="N43" i="11"/>
  <c r="N44" i="11" s="1"/>
  <c r="N45" i="11" s="1"/>
  <c r="P43" i="11"/>
  <c r="P44" i="11" s="1"/>
  <c r="P45" i="11" s="1"/>
  <c r="D43" i="11"/>
  <c r="D44" i="11" s="1"/>
  <c r="D45" i="11" s="1"/>
  <c r="D47" i="11" s="1"/>
  <c r="D48" i="11" s="1"/>
  <c r="E41" i="11" s="1"/>
  <c r="K43" i="11"/>
  <c r="K44" i="11" s="1"/>
  <c r="K45" i="11" s="1"/>
  <c r="M43" i="11"/>
  <c r="M44" i="11" s="1"/>
  <c r="M45" i="11" s="1"/>
  <c r="S43" i="11"/>
  <c r="S44" i="11" s="1"/>
  <c r="S45" i="11" s="1"/>
  <c r="U43" i="11"/>
  <c r="U44" i="11" s="1"/>
  <c r="U45" i="11" s="1"/>
  <c r="Q43" i="11"/>
  <c r="Q44" i="11" s="1"/>
  <c r="Q45" i="11" s="1"/>
  <c r="I43" i="11"/>
  <c r="I44" i="11" s="1"/>
  <c r="I45" i="11" s="1"/>
  <c r="G43" i="11"/>
  <c r="G44" i="11" s="1"/>
  <c r="G45" i="11" s="1"/>
  <c r="J43" i="11"/>
  <c r="J44" i="11" s="1"/>
  <c r="J45" i="11" s="1"/>
  <c r="F43" i="11"/>
  <c r="F44" i="11" s="1"/>
  <c r="F45" i="11" s="1"/>
  <c r="J31" i="11"/>
  <c r="J32" i="11" s="1"/>
  <c r="Q31" i="11"/>
  <c r="Q32" i="11" s="1"/>
  <c r="H31" i="11"/>
  <c r="H32" i="11" s="1"/>
  <c r="P31" i="11"/>
  <c r="P32" i="11" s="1"/>
  <c r="G31" i="11"/>
  <c r="G32" i="11" s="1"/>
  <c r="M31" i="11"/>
  <c r="M32" i="11" s="1"/>
  <c r="E31" i="11"/>
  <c r="E32" i="11" s="1"/>
  <c r="O31" i="11"/>
  <c r="O32" i="11" s="1"/>
  <c r="K31" i="11"/>
  <c r="K32" i="11" s="1"/>
  <c r="I31" i="11"/>
  <c r="I32" i="11" s="1"/>
  <c r="F31" i="11"/>
  <c r="F32" i="11" s="1"/>
  <c r="L31" i="11"/>
  <c r="L32" i="11" s="1"/>
  <c r="N31" i="11"/>
  <c r="N32" i="11" s="1"/>
  <c r="D31" i="11"/>
  <c r="D32" i="11" s="1"/>
  <c r="D34" i="11" s="1"/>
  <c r="D35" i="11" s="1"/>
  <c r="E28" i="11" s="1"/>
  <c r="G18" i="11"/>
  <c r="G19" i="11" s="1"/>
  <c r="K18" i="11"/>
  <c r="K19" i="11" s="1"/>
  <c r="E18" i="11"/>
  <c r="E19" i="11" s="1"/>
  <c r="H18" i="11"/>
  <c r="H19" i="11" s="1"/>
  <c r="I18" i="11"/>
  <c r="I19" i="11" s="1"/>
  <c r="F18" i="11"/>
  <c r="F19" i="11" s="1"/>
  <c r="J18" i="11"/>
  <c r="J19" i="11" s="1"/>
  <c r="L18" i="11"/>
  <c r="L19" i="11" s="1"/>
  <c r="D18" i="11"/>
  <c r="D19" i="11" s="1"/>
  <c r="D21" i="11" s="1"/>
  <c r="D22" i="11" s="1"/>
  <c r="E15" i="11" s="1"/>
  <c r="AP101" i="11" a="1"/>
  <c r="AP101" i="11" s="1"/>
  <c r="F34" i="20" s="1"/>
  <c r="AP94" i="11" a="1"/>
  <c r="AP94" i="11" s="1"/>
  <c r="F99" i="11" l="1"/>
  <c r="F100" i="11" s="1"/>
  <c r="G93" i="11" s="1"/>
  <c r="G99" i="11" s="1"/>
  <c r="G100" i="11" s="1"/>
  <c r="H93" i="11" s="1"/>
  <c r="H99" i="11" s="1"/>
  <c r="H100" i="11" s="1"/>
  <c r="I93" i="11" s="1"/>
  <c r="I99" i="11" s="1"/>
  <c r="I100" i="11" s="1"/>
  <c r="J93" i="11" s="1"/>
  <c r="J99" i="11" s="1"/>
  <c r="J100" i="11" s="1"/>
  <c r="K93" i="11" s="1"/>
  <c r="K99" i="11" s="1"/>
  <c r="K100" i="11" s="1"/>
  <c r="L93" i="11" s="1"/>
  <c r="L99" i="11" s="1"/>
  <c r="L100" i="11" s="1"/>
  <c r="M93" i="11" s="1"/>
  <c r="M99" i="11" s="1"/>
  <c r="M100" i="11" s="1"/>
  <c r="N93" i="11" s="1"/>
  <c r="N99" i="11" s="1"/>
  <c r="N100" i="11" s="1"/>
  <c r="O93" i="11" s="1"/>
  <c r="O99" i="11" s="1"/>
  <c r="O100" i="11" s="1"/>
  <c r="P93" i="11" s="1"/>
  <c r="P99" i="11" s="1"/>
  <c r="P100" i="11" s="1"/>
  <c r="Q93" i="11" s="1"/>
  <c r="Q99" i="11" s="1"/>
  <c r="Q100" i="11" s="1"/>
  <c r="R93" i="11" s="1"/>
  <c r="R99" i="11" s="1"/>
  <c r="R100" i="11" s="1"/>
  <c r="S93" i="11" s="1"/>
  <c r="S99" i="11" s="1"/>
  <c r="S100" i="11" s="1"/>
  <c r="T93" i="11" s="1"/>
  <c r="T99" i="11" s="1"/>
  <c r="T100" i="11" s="1"/>
  <c r="U93" i="11" s="1"/>
  <c r="U99" i="11" s="1"/>
  <c r="U100" i="11" s="1"/>
  <c r="V93" i="11" s="1"/>
  <c r="V99" i="11" s="1"/>
  <c r="V100" i="11" s="1"/>
  <c r="W93" i="11" s="1"/>
  <c r="W99" i="11" s="1"/>
  <c r="W100" i="11" s="1"/>
  <c r="X93" i="11" s="1"/>
  <c r="X99" i="11" s="1"/>
  <c r="X100" i="11" s="1"/>
  <c r="Y93" i="11" s="1"/>
  <c r="Y99" i="11" s="1"/>
  <c r="Y100" i="11" s="1"/>
  <c r="Z93" i="11" s="1"/>
  <c r="Z99" i="11" s="1"/>
  <c r="Z100" i="11" s="1"/>
  <c r="AA93" i="11" s="1"/>
  <c r="AA99" i="11" s="1"/>
  <c r="AA100" i="11" s="1"/>
  <c r="AB93" i="11" s="1"/>
  <c r="AB99" i="11" s="1"/>
  <c r="AB100" i="11" s="1"/>
  <c r="AC93" i="11" s="1"/>
  <c r="AC99" i="11" s="1"/>
  <c r="AC100" i="11" s="1"/>
  <c r="AD93" i="11" s="1"/>
  <c r="AD99" i="11" s="1"/>
  <c r="AD100" i="11" s="1"/>
  <c r="AE93" i="11" s="1"/>
  <c r="AE99" i="11" s="1"/>
  <c r="AE100" i="11" s="1"/>
  <c r="AF93" i="11" s="1"/>
  <c r="AF99" i="11" s="1"/>
  <c r="AF100" i="11" s="1"/>
  <c r="AG93" i="11" s="1"/>
  <c r="AG99" i="11" s="1"/>
  <c r="AG100" i="11" s="1"/>
  <c r="AH93" i="11" s="1"/>
  <c r="AH99" i="11" s="1"/>
  <c r="AH100" i="11" s="1"/>
  <c r="AI93" i="11" s="1"/>
  <c r="AI99" i="11" s="1"/>
  <c r="AI100" i="11" s="1"/>
  <c r="AJ93" i="11" s="1"/>
  <c r="AJ99" i="11" s="1"/>
  <c r="AJ100" i="11" s="1"/>
  <c r="AK93" i="11" s="1"/>
  <c r="AK99" i="11" s="1"/>
  <c r="AK100" i="11" s="1"/>
  <c r="AL93" i="11" s="1"/>
  <c r="AL99" i="11" s="1"/>
  <c r="AL100" i="11" s="1"/>
  <c r="AM93" i="11" s="1"/>
  <c r="AM99" i="11" s="1"/>
  <c r="AM100" i="11" s="1"/>
  <c r="AN93" i="11" s="1"/>
  <c r="AN99" i="11" s="1"/>
  <c r="AN100" i="11" s="1"/>
  <c r="AO93" i="11" s="1"/>
  <c r="AO99" i="11" s="1"/>
  <c r="AO100" i="11" s="1"/>
  <c r="AP93" i="11" s="1"/>
  <c r="AP95" i="11"/>
  <c r="AP96" i="11" s="1"/>
  <c r="AP97" i="11" s="1"/>
  <c r="E73" i="11"/>
  <c r="E74" i="11" s="1"/>
  <c r="F67" i="11" s="1"/>
  <c r="F73" i="11" s="1"/>
  <c r="F74" i="11" s="1"/>
  <c r="G67" i="11" s="1"/>
  <c r="G73" i="11" s="1"/>
  <c r="G74" i="11" s="1"/>
  <c r="H67" i="11" s="1"/>
  <c r="H73" i="11" s="1"/>
  <c r="H74" i="11" s="1"/>
  <c r="I67" i="11" s="1"/>
  <c r="I73" i="11" s="1"/>
  <c r="I74" i="11" s="1"/>
  <c r="J67" i="11" s="1"/>
  <c r="J73" i="11" s="1"/>
  <c r="J74" i="11" s="1"/>
  <c r="K67" i="11" s="1"/>
  <c r="K73" i="11" s="1"/>
  <c r="K74" i="11" s="1"/>
  <c r="L67" i="11" s="1"/>
  <c r="L73" i="11" s="1"/>
  <c r="L74" i="11" s="1"/>
  <c r="M67" i="11" s="1"/>
  <c r="M73" i="11" s="1"/>
  <c r="M74" i="11" s="1"/>
  <c r="N67" i="11" s="1"/>
  <c r="N73" i="11" s="1"/>
  <c r="N74" i="11" s="1"/>
  <c r="O67" i="11" s="1"/>
  <c r="O73" i="11" s="1"/>
  <c r="O74" i="11" s="1"/>
  <c r="P67" i="11" s="1"/>
  <c r="P73" i="11" s="1"/>
  <c r="P74" i="11" s="1"/>
  <c r="Q67" i="11" s="1"/>
  <c r="Q73" i="11" s="1"/>
  <c r="Q74" i="11" s="1"/>
  <c r="R67" i="11" s="1"/>
  <c r="R73" i="11" s="1"/>
  <c r="R74" i="11" s="1"/>
  <c r="S67" i="11" s="1"/>
  <c r="S73" i="11" s="1"/>
  <c r="S74" i="11" s="1"/>
  <c r="T67" i="11" s="1"/>
  <c r="T73" i="11" s="1"/>
  <c r="T74" i="11" s="1"/>
  <c r="U67" i="11" s="1"/>
  <c r="U73" i="11" s="1"/>
  <c r="U74" i="11" s="1"/>
  <c r="V67" i="11" s="1"/>
  <c r="V73" i="11" s="1"/>
  <c r="V74" i="11" s="1"/>
  <c r="W67" i="11" s="1"/>
  <c r="W73" i="11" s="1"/>
  <c r="W74" i="11" s="1"/>
  <c r="X67" i="11" s="1"/>
  <c r="X73" i="11" s="1"/>
  <c r="X74" i="11" s="1"/>
  <c r="Y67" i="11" s="1"/>
  <c r="Y73" i="11" s="1"/>
  <c r="Y74" i="11" s="1"/>
  <c r="Z67" i="11" s="1"/>
  <c r="Z73" i="11" s="1"/>
  <c r="Z74" i="11" s="1"/>
  <c r="E86" i="11"/>
  <c r="E87" i="11" s="1"/>
  <c r="F80" i="11" s="1"/>
  <c r="F86" i="11" s="1"/>
  <c r="F87" i="11" s="1"/>
  <c r="G80" i="11" s="1"/>
  <c r="G86" i="11" s="1"/>
  <c r="G87" i="11" s="1"/>
  <c r="H80" i="11" s="1"/>
  <c r="H86" i="11" s="1"/>
  <c r="H87" i="11" s="1"/>
  <c r="I80" i="11" s="1"/>
  <c r="I86" i="11" s="1"/>
  <c r="I87" i="11" s="1"/>
  <c r="J80" i="11" s="1"/>
  <c r="J86" i="11" s="1"/>
  <c r="J87" i="11" s="1"/>
  <c r="K80" i="11" s="1"/>
  <c r="K86" i="11" s="1"/>
  <c r="K87" i="11" s="1"/>
  <c r="L80" i="11" s="1"/>
  <c r="L86" i="11" s="1"/>
  <c r="L87" i="11" s="1"/>
  <c r="M80" i="11" s="1"/>
  <c r="M86" i="11" s="1"/>
  <c r="M87" i="11" s="1"/>
  <c r="N80" i="11" s="1"/>
  <c r="N86" i="11" s="1"/>
  <c r="N87" i="11" s="1"/>
  <c r="O80" i="11" s="1"/>
  <c r="O86" i="11" s="1"/>
  <c r="O87" i="11" s="1"/>
  <c r="P80" i="11" s="1"/>
  <c r="P86" i="11" s="1"/>
  <c r="P87" i="11" s="1"/>
  <c r="Q80" i="11" s="1"/>
  <c r="Q86" i="11" s="1"/>
  <c r="Q87" i="11" s="1"/>
  <c r="R80" i="11" s="1"/>
  <c r="R86" i="11" s="1"/>
  <c r="R87" i="11" s="1"/>
  <c r="S80" i="11" s="1"/>
  <c r="S86" i="11" s="1"/>
  <c r="S87" i="11" s="1"/>
  <c r="T80" i="11" s="1"/>
  <c r="T86" i="11" s="1"/>
  <c r="T87" i="11" s="1"/>
  <c r="U80" i="11" s="1"/>
  <c r="U86" i="11" s="1"/>
  <c r="U87" i="11" s="1"/>
  <c r="V80" i="11" s="1"/>
  <c r="V86" i="11" s="1"/>
  <c r="V87" i="11" s="1"/>
  <c r="W80" i="11" s="1"/>
  <c r="W86" i="11" s="1"/>
  <c r="W87" i="11" s="1"/>
  <c r="X80" i="11" s="1"/>
  <c r="X86" i="11" s="1"/>
  <c r="X87" i="11" s="1"/>
  <c r="Y80" i="11" s="1"/>
  <c r="Y86" i="11" s="1"/>
  <c r="Y87" i="11" s="1"/>
  <c r="Z80" i="11" s="1"/>
  <c r="Z86" i="11" s="1"/>
  <c r="Z87" i="11" s="1"/>
  <c r="AA80" i="11" s="1"/>
  <c r="AA86" i="11" s="1"/>
  <c r="AA87" i="11" s="1"/>
  <c r="AB80" i="11" s="1"/>
  <c r="AB86" i="11" s="1"/>
  <c r="AB87" i="11" s="1"/>
  <c r="AC80" i="11" s="1"/>
  <c r="AC86" i="11" s="1"/>
  <c r="AC87" i="11" s="1"/>
  <c r="AD80" i="11" s="1"/>
  <c r="AD86" i="11" s="1"/>
  <c r="AD87" i="11" s="1"/>
  <c r="AE80" i="11" s="1"/>
  <c r="AE86" i="11" s="1"/>
  <c r="AE87" i="11" s="1"/>
  <c r="AF80" i="11" s="1"/>
  <c r="AF86" i="11" s="1"/>
  <c r="AF87" i="11" s="1"/>
  <c r="AG80" i="11" s="1"/>
  <c r="AG86" i="11" s="1"/>
  <c r="AG87" i="11" s="1"/>
  <c r="AH80" i="11" s="1"/>
  <c r="AH86" i="11" s="1"/>
  <c r="AH87" i="11" s="1"/>
  <c r="AI80" i="11" s="1"/>
  <c r="AI86" i="11" s="1"/>
  <c r="AI87" i="11" s="1"/>
  <c r="AJ80" i="11" s="1"/>
  <c r="AJ86" i="11" s="1"/>
  <c r="AJ87" i="11" s="1"/>
  <c r="AK80" i="11" s="1"/>
  <c r="AK86" i="11" s="1"/>
  <c r="AK87" i="11" s="1"/>
  <c r="G33" i="20" s="1"/>
  <c r="G35" i="20" s="1"/>
  <c r="C102" i="20" s="1"/>
  <c r="E60" i="11"/>
  <c r="E61" i="11" s="1"/>
  <c r="F54" i="11" s="1"/>
  <c r="F60" i="11" s="1"/>
  <c r="F61" i="11" s="1"/>
  <c r="G54" i="11" s="1"/>
  <c r="G60" i="11" s="1"/>
  <c r="G61" i="11" s="1"/>
  <c r="H54" i="11" s="1"/>
  <c r="H60" i="11" s="1"/>
  <c r="H61" i="11" s="1"/>
  <c r="I54" i="11" s="1"/>
  <c r="I60" i="11" s="1"/>
  <c r="I61" i="11" s="1"/>
  <c r="J54" i="11" s="1"/>
  <c r="J60" i="11" s="1"/>
  <c r="J61" i="11" s="1"/>
  <c r="K54" i="11" s="1"/>
  <c r="K60" i="11" s="1"/>
  <c r="K61" i="11" s="1"/>
  <c r="L54" i="11" s="1"/>
  <c r="L60" i="11" s="1"/>
  <c r="L61" i="11" s="1"/>
  <c r="M54" i="11" s="1"/>
  <c r="M60" i="11" s="1"/>
  <c r="M61" i="11" s="1"/>
  <c r="N54" i="11" s="1"/>
  <c r="N60" i="11" s="1"/>
  <c r="N61" i="11" s="1"/>
  <c r="O54" i="11" s="1"/>
  <c r="O60" i="11" s="1"/>
  <c r="O61" i="11" s="1"/>
  <c r="P54" i="11" s="1"/>
  <c r="P60" i="11" s="1"/>
  <c r="P61" i="11" s="1"/>
  <c r="Q54" i="11" s="1"/>
  <c r="Q60" i="11" s="1"/>
  <c r="Q61" i="11" s="1"/>
  <c r="R54" i="11" s="1"/>
  <c r="R60" i="11" s="1"/>
  <c r="R61" i="11" s="1"/>
  <c r="S54" i="11" s="1"/>
  <c r="S60" i="11" s="1"/>
  <c r="S61" i="11" s="1"/>
  <c r="T54" i="11" s="1"/>
  <c r="T60" i="11" s="1"/>
  <c r="T61" i="11" s="1"/>
  <c r="U54" i="11" s="1"/>
  <c r="U60" i="11" s="1"/>
  <c r="U61" i="11" s="1"/>
  <c r="I26" i="20" s="1"/>
  <c r="E47" i="11"/>
  <c r="E48" i="11" s="1"/>
  <c r="F41" i="11" s="1"/>
  <c r="F47" i="11" s="1"/>
  <c r="F48" i="11" s="1"/>
  <c r="G41" i="11" s="1"/>
  <c r="G47" i="11" s="1"/>
  <c r="G48" i="11" s="1"/>
  <c r="H41" i="11" s="1"/>
  <c r="H47" i="11" s="1"/>
  <c r="H48" i="11" s="1"/>
  <c r="I41" i="11" s="1"/>
  <c r="I47" i="11" s="1"/>
  <c r="I48" i="11" s="1"/>
  <c r="J41" i="11" s="1"/>
  <c r="J47" i="11" s="1"/>
  <c r="J48" i="11" s="1"/>
  <c r="K41" i="11" s="1"/>
  <c r="K47" i="11" s="1"/>
  <c r="K48" i="11" s="1"/>
  <c r="L41" i="11" s="1"/>
  <c r="L47" i="11" s="1"/>
  <c r="L48" i="11" s="1"/>
  <c r="M41" i="11" s="1"/>
  <c r="M47" i="11" s="1"/>
  <c r="M48" i="11" s="1"/>
  <c r="N41" i="11" s="1"/>
  <c r="N47" i="11" s="1"/>
  <c r="N48" i="11" s="1"/>
  <c r="O41" i="11" s="1"/>
  <c r="O47" i="11" s="1"/>
  <c r="O48" i="11" s="1"/>
  <c r="P41" i="11" s="1"/>
  <c r="P47" i="11" s="1"/>
  <c r="P48" i="11" s="1"/>
  <c r="Q41" i="11" s="1"/>
  <c r="Q47" i="11" s="1"/>
  <c r="Q48" i="11" s="1"/>
  <c r="R41" i="11" s="1"/>
  <c r="R47" i="11" s="1"/>
  <c r="R48" i="11" s="1"/>
  <c r="S41" i="11" s="1"/>
  <c r="S47" i="11" s="1"/>
  <c r="S48" i="11" s="1"/>
  <c r="T41" i="11" s="1"/>
  <c r="T47" i="11" s="1"/>
  <c r="T48" i="11" s="1"/>
  <c r="U41" i="11" s="1"/>
  <c r="U47" i="11" s="1"/>
  <c r="U48" i="11" s="1"/>
  <c r="V41" i="11" s="1"/>
  <c r="V47" i="11" s="1"/>
  <c r="V48" i="11" s="1"/>
  <c r="J33" i="20" s="1"/>
  <c r="E34" i="11"/>
  <c r="E35" i="11" s="1"/>
  <c r="F28" i="11" s="1"/>
  <c r="F34" i="11" s="1"/>
  <c r="F35" i="11" s="1"/>
  <c r="G28" i="11" s="1"/>
  <c r="G34" i="11" s="1"/>
  <c r="G35" i="11" s="1"/>
  <c r="H28" i="11" s="1"/>
  <c r="H34" i="11" s="1"/>
  <c r="H35" i="11" s="1"/>
  <c r="I28" i="11" s="1"/>
  <c r="I34" i="11" s="1"/>
  <c r="I35" i="11" s="1"/>
  <c r="J28" i="11" s="1"/>
  <c r="J34" i="11" s="1"/>
  <c r="J35" i="11" s="1"/>
  <c r="K28" i="11" s="1"/>
  <c r="K34" i="11" s="1"/>
  <c r="K35" i="11" s="1"/>
  <c r="K26" i="20" s="1"/>
  <c r="E21" i="11"/>
  <c r="E22" i="11" s="1"/>
  <c r="F15" i="11" s="1"/>
  <c r="F21" i="11" s="1"/>
  <c r="F22" i="11" s="1"/>
  <c r="G15" i="11" s="1"/>
  <c r="G21" i="11" s="1"/>
  <c r="G22" i="11" s="1"/>
  <c r="H15" i="11" s="1"/>
  <c r="H21" i="11" s="1"/>
  <c r="H22" i="11" s="1"/>
  <c r="I15" i="11" s="1"/>
  <c r="I21" i="11" s="1"/>
  <c r="I22" i="11" s="1"/>
  <c r="J15" i="11" s="1"/>
  <c r="J21" i="11" s="1"/>
  <c r="J22" i="11" s="1"/>
  <c r="K15" i="11" s="1"/>
  <c r="K21" i="11" s="1"/>
  <c r="K22" i="11" s="1"/>
  <c r="L15" i="11" s="1"/>
  <c r="L21" i="11" s="1"/>
  <c r="L22" i="11" s="1"/>
  <c r="L33" i="20" s="1"/>
  <c r="L26" i="20" l="1"/>
  <c r="L28" i="20" s="1"/>
  <c r="H26" i="20"/>
  <c r="H30" i="20" s="1"/>
  <c r="AA67" i="11"/>
  <c r="AA73" i="11" s="1"/>
  <c r="AA74" i="11" s="1"/>
  <c r="AB67" i="11" s="1"/>
  <c r="AB73" i="11" s="1"/>
  <c r="AB74" i="11" s="1"/>
  <c r="AC67" i="11" s="1"/>
  <c r="AC73" i="11" s="1"/>
  <c r="AC74" i="11" s="1"/>
  <c r="AD67" i="11" s="1"/>
  <c r="AD73" i="11" s="1"/>
  <c r="AD74" i="11" s="1"/>
  <c r="AE67" i="11" s="1"/>
  <c r="AE73" i="11" s="1"/>
  <c r="AE74" i="11" s="1"/>
  <c r="AF67" i="11" s="1"/>
  <c r="AF73" i="11" s="1"/>
  <c r="AF74" i="11" s="1"/>
  <c r="H33" i="20" s="1"/>
  <c r="H37" i="20" s="1"/>
  <c r="G26" i="20"/>
  <c r="G28" i="20" s="1"/>
  <c r="F26" i="20"/>
  <c r="F28" i="20" s="1"/>
  <c r="AP99" i="11"/>
  <c r="AP100" i="11" s="1"/>
  <c r="F33" i="20" s="1"/>
  <c r="F37" i="20" s="1"/>
  <c r="J26" i="20"/>
  <c r="J28" i="20" s="1"/>
  <c r="V54" i="11"/>
  <c r="V60" i="11" s="1"/>
  <c r="V61" i="11" s="1"/>
  <c r="W54" i="11" s="1"/>
  <c r="W60" i="11" s="1"/>
  <c r="W61" i="11" s="1"/>
  <c r="X54" i="11" s="1"/>
  <c r="X60" i="11" s="1"/>
  <c r="X61" i="11" s="1"/>
  <c r="Y54" i="11" s="1"/>
  <c r="Y60" i="11" s="1"/>
  <c r="Y61" i="11" s="1"/>
  <c r="Z54" i="11" s="1"/>
  <c r="Z60" i="11" s="1"/>
  <c r="Z61" i="11" s="1"/>
  <c r="AA54" i="11" s="1"/>
  <c r="AA60" i="11" s="1"/>
  <c r="AA61" i="11" s="1"/>
  <c r="I33" i="20" s="1"/>
  <c r="I37" i="20" s="1"/>
  <c r="L28" i="11"/>
  <c r="L34" i="11" s="1"/>
  <c r="L35" i="11" s="1"/>
  <c r="M28" i="11" s="1"/>
  <c r="M34" i="11" s="1"/>
  <c r="M35" i="11" s="1"/>
  <c r="N28" i="11" s="1"/>
  <c r="N34" i="11" s="1"/>
  <c r="N35" i="11" s="1"/>
  <c r="O28" i="11" s="1"/>
  <c r="O34" i="11" s="1"/>
  <c r="O35" i="11" s="1"/>
  <c r="P28" i="11" s="1"/>
  <c r="P34" i="11" s="1"/>
  <c r="P35" i="11" s="1"/>
  <c r="Q28" i="11" s="1"/>
  <c r="Q34" i="11" s="1"/>
  <c r="Q35" i="11" s="1"/>
  <c r="K33" i="20" s="1"/>
  <c r="K37" i="20" s="1"/>
  <c r="J37" i="20"/>
  <c r="J35" i="20"/>
  <c r="L37" i="20"/>
  <c r="O42" i="20" s="1"/>
  <c r="L35" i="20"/>
  <c r="C188" i="20"/>
  <c r="G37" i="20"/>
  <c r="I28" i="20"/>
  <c r="I30" i="20"/>
  <c r="K28" i="20"/>
  <c r="K30" i="20"/>
  <c r="O200" i="20" l="1"/>
  <c r="O114" i="20"/>
  <c r="O188" i="20"/>
  <c r="O102" i="20"/>
  <c r="O176" i="20"/>
  <c r="O90" i="20"/>
  <c r="O164" i="20"/>
  <c r="O78" i="20"/>
  <c r="C152" i="20"/>
  <c r="C66" i="20"/>
  <c r="O152" i="20"/>
  <c r="O66" i="20"/>
  <c r="O140" i="20"/>
  <c r="O54" i="20"/>
  <c r="H28" i="20"/>
  <c r="F30" i="20"/>
  <c r="L30" i="20"/>
  <c r="H35" i="20"/>
  <c r="F35" i="20"/>
  <c r="G30" i="20"/>
  <c r="J30" i="20"/>
  <c r="I35" i="20"/>
  <c r="K35" i="20"/>
  <c r="C128" i="20"/>
  <c r="C42" i="20"/>
  <c r="O128" i="20"/>
  <c r="C200" i="20" l="1"/>
  <c r="C114" i="20"/>
  <c r="C176" i="20"/>
  <c r="C90" i="20"/>
  <c r="C164" i="20"/>
  <c r="C78" i="20"/>
  <c r="C140" i="20"/>
  <c r="C54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tc={C5081BF1-28D6-4EA9-8AB1-2981B781EAAC}</author>
    <author>tc={7007AF39-49C1-41CC-A874-99B3363AC8BE}</author>
    <author>tc={1B9FE1D1-AEC4-48A6-865C-0294E3C77860}</author>
    <author>tc={8040B086-3DF5-46E8-B1B4-644185F09EB3}</author>
  </authors>
  <commentList>
    <comment ref="AG11" authorId="0" shapeId="0" xr:uid="{C5081BF1-28D6-4EA9-8AB1-2981B781EAAC}">
      <text>
        <t>[Threaded comment]
Your version of Excel allows you to read this threaded comment; however, any edits to it will get removed if the file is opened in a newer version of Excel. Learn more: https://go.microsoft.com/fwlink/?linkid=870924
Comment:
    9 months 9%, 3 months 11%</t>
      </text>
    </comment>
    <comment ref="AI11" authorId="1" shapeId="0" xr:uid="{7007AF39-49C1-41CC-A874-99B3363AC8BE}">
      <text>
        <t>[Threaded comment]
Your version of Excel allows you to read this threaded comment; however, any edits to it will get removed if the file is opened in a newer version of Excel. Learn more: https://go.microsoft.com/fwlink/?linkid=870924
Comment:
    6 months 9%, 6 months 11%</t>
      </text>
    </comment>
    <comment ref="AG16" authorId="2" shapeId="0" xr:uid="{1B9FE1D1-AEC4-48A6-865C-0294E3C77860}">
      <text>
        <t>[Threaded comment]
Your version of Excel allows you to read this threaded comment; however, any edits to it will get removed if the file is opened in a newer version of Excel. Learn more: https://go.microsoft.com/fwlink/?linkid=870924
Comment:
    9 months 9%, 3 months 11%</t>
      </text>
    </comment>
    <comment ref="AI16" authorId="3" shapeId="0" xr:uid="{8040B086-3DF5-46E8-B1B4-644185F09EB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6 months 9%, 6 months 11%
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<sst xmlns="http://schemas.openxmlformats.org/spreadsheetml/2006/main" count="478" uniqueCount="159">
  <si>
    <t>Employee contribution rate</t>
  </si>
  <si>
    <t>Employer contribution rate</t>
  </si>
  <si>
    <t>Total contribution rate</t>
  </si>
  <si>
    <t>Contribution rates (Salary &gt;RM5k pm)</t>
  </si>
  <si>
    <t>Contribution rates (Salary &lt;RM5k pm)</t>
  </si>
  <si>
    <t>Years</t>
  </si>
  <si>
    <t>Account 1</t>
  </si>
  <si>
    <t>Account 2</t>
  </si>
  <si>
    <t>Account 3</t>
  </si>
  <si>
    <t>Contribution Allocations</t>
  </si>
  <si>
    <t>&lt;2024</t>
  </si>
  <si>
    <t>2024+</t>
  </si>
  <si>
    <t>Dividend rates</t>
  </si>
  <si>
    <t>RM</t>
  </si>
  <si>
    <t>%</t>
  </si>
  <si>
    <t>Total Savings (RM)</t>
  </si>
  <si>
    <t>Age Group (Year)</t>
  </si>
  <si>
    <t>Number of Male</t>
  </si>
  <si>
    <t>Number of Female</t>
  </si>
  <si>
    <t>Total Member</t>
  </si>
  <si>
    <t>Total Member (%)</t>
  </si>
  <si>
    <t>&lt;16</t>
  </si>
  <si>
    <t>16-25</t>
  </si>
  <si>
    <t>26-30</t>
  </si>
  <si>
    <t>31-35</t>
  </si>
  <si>
    <t>36-40</t>
  </si>
  <si>
    <t>41-45</t>
  </si>
  <si>
    <t>46-50</t>
  </si>
  <si>
    <t>51-55</t>
  </si>
  <si>
    <t>56-60</t>
  </si>
  <si>
    <t>61-65</t>
  </si>
  <si>
    <t>66-70</t>
  </si>
  <si>
    <t>71-75</t>
  </si>
  <si>
    <t>&gt;75</t>
  </si>
  <si>
    <t>Grand Total</t>
  </si>
  <si>
    <t>Total Savings (%)</t>
  </si>
  <si>
    <t>Total Cum Savings (%)</t>
  </si>
  <si>
    <t>&lt;20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</si>
  <si>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</si>
  <si>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</si>
  <si>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</si>
  <si>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</si>
  <si>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</si>
  <si>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</si>
  <si>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</si>
  <si>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</si>
  <si>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</si>
  <si>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&gt;64</t>
  </si>
  <si>
    <t>Age</t>
  </si>
  <si>
    <t>MEDIAN MONTHLY WAGES</t>
  </si>
  <si>
    <t>EPF Balance</t>
  </si>
  <si>
    <t>EPF Members</t>
  </si>
  <si>
    <t>EPF Savings (Total)</t>
  </si>
  <si>
    <t>EPF Savings (Per Member)</t>
  </si>
  <si>
    <t>Salary increase</t>
  </si>
  <si>
    <t>EPF contribution</t>
  </si>
  <si>
    <t>EPF Account 1</t>
  </si>
  <si>
    <t>EPF returns</t>
  </si>
  <si>
    <t>#</t>
  </si>
  <si>
    <t>EPF balance</t>
  </si>
  <si>
    <t>COHORT</t>
  </si>
  <si>
    <t>Calendar Year</t>
  </si>
  <si>
    <t>Projection Year</t>
  </si>
  <si>
    <t>Inflation</t>
  </si>
  <si>
    <t>BASIC SAVINGS</t>
  </si>
  <si>
    <t>Inflation rate</t>
  </si>
  <si>
    <t>ENHANCED SAVINGS</t>
  </si>
  <si>
    <t>ADEQUATE SAVINGS</t>
  </si>
  <si>
    <t>RIA Basic Savings Threshold</t>
  </si>
  <si>
    <t>EPF Account 1 portion</t>
  </si>
  <si>
    <t>Median Salary (annual)</t>
  </si>
  <si>
    <t>Above / Below savings rate</t>
  </si>
  <si>
    <t>RIA Adequate Savings Threshold</t>
  </si>
  <si>
    <t>Total Cumulative Member (%)</t>
  </si>
  <si>
    <t>Table of contents with clickable links to navigate around the model</t>
  </si>
  <si>
    <t>Menu with clickable links to easily navigate between worksheets</t>
  </si>
  <si>
    <t>Charts of key personal finance information</t>
  </si>
  <si>
    <t>OUTPUTS</t>
  </si>
  <si>
    <t>Click here to return to Table of Contents</t>
  </si>
  <si>
    <t>CALCULATIONS</t>
  </si>
  <si>
    <t>DATA PREP</t>
  </si>
  <si>
    <t xml:space="preserve">     TheWealthMeta EPF Savings Target Projections</t>
  </si>
  <si>
    <t>Median monthly wages (Source: https://www.dosm.gov.my/uploads/release-content/file_20260127120125.pdf)</t>
  </si>
  <si>
    <t>Active member's profile by age group and gender (Source: https://www.kwsp.gov.my/documents/d/guest/6-kwsp24_e-performance)</t>
  </si>
  <si>
    <t>EPF contribution rates (Source: https://www.kwsp.gov.my/documents/d/guest/6-kwsp24_e-performance)</t>
  </si>
  <si>
    <t xml:space="preserve">Inflation / </t>
  </si>
  <si>
    <t>Salary</t>
  </si>
  <si>
    <t>increase</t>
  </si>
  <si>
    <t>CONTROL PANEL</t>
  </si>
  <si>
    <t>COHORT STARTING POINT</t>
  </si>
  <si>
    <t>EPF Savings (Total RM'm)</t>
  </si>
  <si>
    <t>EPF Savings per Member (RM)</t>
  </si>
  <si>
    <t>Assume 1% increase above inflation</t>
  </si>
  <si>
    <t>Cohort Name</t>
  </si>
  <si>
    <t>Age range (based on EPF)</t>
  </si>
  <si>
    <t>Age range (based on DOSM)</t>
  </si>
  <si>
    <t>Projected Balance at 60</t>
  </si>
  <si>
    <t>COHORT AGE 52</t>
  </si>
  <si>
    <t>COHORT AGE 47</t>
  </si>
  <si>
    <t>COHORT AGE 42</t>
  </si>
  <si>
    <t>COHORT AGE 37</t>
  </si>
  <si>
    <t>COHORT AGE 32</t>
  </si>
  <si>
    <t>COHORT AGE 27</t>
  </si>
  <si>
    <t>COHORT AGE 22</t>
  </si>
  <si>
    <t>Adequate Savings Target (RM)</t>
  </si>
  <si>
    <t>Enhanced Savings Target (RM)</t>
  </si>
  <si>
    <t>Basic Savings 
Target (RM)</t>
  </si>
  <si>
    <t>Integration of EPF and DOSM data into common cohort categories</t>
  </si>
  <si>
    <t>Cohort Names</t>
  </si>
  <si>
    <t>Median Salary
(RM, monthly)</t>
  </si>
  <si>
    <t>EPF Members
(#)</t>
  </si>
  <si>
    <t>Age range (EPF)</t>
  </si>
  <si>
    <t>Age range (DOSM)</t>
  </si>
  <si>
    <t>Median monthly salary projections based on DOSM data</t>
  </si>
  <si>
    <t>FROM CONTROL PANEL</t>
  </si>
  <si>
    <t>MEDIAN MONTHLY SALARY PROJECTIONS</t>
  </si>
  <si>
    <t>RIA TARGET PROJECTIONS</t>
  </si>
  <si>
    <t>COHORT FINAL STATES AT AGE 54 &amp; 60</t>
  </si>
  <si>
    <t>EPF Balances when cohort reaches age 60</t>
  </si>
  <si>
    <t>Summary of EPF Projections by age cohorts</t>
  </si>
  <si>
    <t>Estimated future RIA savings targets based on inflation rate increases</t>
  </si>
  <si>
    <t>RAW DATA</t>
  </si>
  <si>
    <t>Left to do</t>
  </si>
  <si>
    <t>Final checks / errors</t>
  </si>
  <si>
    <t>Clean out metadata, lock file contents</t>
  </si>
  <si>
    <t>EPF contribution &gt; RM5k p.m. salary</t>
  </si>
  <si>
    <t>EPF contribution &lt; RM5k p.m. salary</t>
  </si>
  <si>
    <t>Current historical average</t>
  </si>
  <si>
    <t>From EPF Rates Sheet</t>
  </si>
  <si>
    <t>Inflation is relatively low at ~2% (https://www.dosm.gov.my/portal-main/release-content/consumer-price-index-march-2024), but let's be conservative</t>
  </si>
  <si>
    <t>Years to age 54</t>
  </si>
  <si>
    <t>Years to age 60</t>
  </si>
  <si>
    <t>Contribution &lt; RM5k p.m. salary</t>
  </si>
  <si>
    <t>Contribution &gt; RM5k p.m. salary</t>
  </si>
  <si>
    <t>Contribution</t>
  </si>
  <si>
    <t>rate</t>
  </si>
  <si>
    <t>&gt;RM5k p.m.</t>
  </si>
  <si>
    <t>SENSITIVTY ANALYSIS - DIFFERENCE BETWEEN EPF BALANCE AND BASIC SAVINGS AT 60</t>
  </si>
  <si>
    <t>SENSITIVTY ANALYSIS - DIFFERENCE BETWEEN EPF BALANCE AND ADEQUATE SAVINGS AT 60</t>
  </si>
  <si>
    <t>Projected Balance at 55</t>
  </si>
  <si>
    <t>EPF Balances when cohort reaches age 55</t>
  </si>
  <si>
    <t>RIA Basic Savings target (inflation adjusted)</t>
  </si>
  <si>
    <t>RIA Adequate Savings target (inflation adjusted)</t>
  </si>
  <si>
    <t>COVER</t>
  </si>
  <si>
    <t>TheWealthMeta EPF Account Balance Projections</t>
  </si>
  <si>
    <t>Table of Contents</t>
  </si>
  <si>
    <t>Summary</t>
  </si>
  <si>
    <t>EPF forward projections</t>
  </si>
  <si>
    <t>Salary projections</t>
  </si>
  <si>
    <t>RIA projected targets</t>
  </si>
  <si>
    <t>EPF Cohorts</t>
  </si>
  <si>
    <t>RIA framework</t>
  </si>
  <si>
    <t>EPF Rates</t>
  </si>
  <si>
    <t>DOSM Wages Report</t>
  </si>
  <si>
    <t>EPF Demographics</t>
  </si>
  <si>
    <t>RIA Savings Targets (Source: https://www.kwsp.gov.my/en/w/epf-releases-belanjawanku-2024/2025-and-retirement-income-adequacy-framework)</t>
  </si>
  <si>
    <t>Calculation of average EPF account balances by age cohorts (Only account 1 is considered)</t>
  </si>
  <si>
    <t>Calculation of average EPF account balances by age cohorts (only Account 1)</t>
  </si>
  <si>
    <t>Updated February 2026 by Capitalist Stoic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</si>
</sst>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"/>
    <numFmt numFmtId="166" formatCode="mmm\-yyyy"/>
    <numFmt numFmtId="167" formatCode="#,##0.0"/>
  </numFmts>
  <fonts count="2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24"/>
      <color theme="0"/>
      <name val="Arial"/>
      <family val="2"/>
    </font>
    <font>
      <sz val="10"/>
      <color theme="0"/>
      <name val="Arial"/>
      <family val="2"/>
    </font>
    <font>
      <i/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10564F"/>
      <name val="Arial"/>
      <family val="2"/>
    </font>
    <font>
      <sz val="11"/>
      <color rgb="FF10564F"/>
      <name val="Arial"/>
      <family val="2"/>
    </font>
    <font>
      <i/>
      <sz val="10"/>
      <color rgb="FF10564F"/>
      <name val="Arial"/>
      <family val="2"/>
    </font>
    <font>
      <b/>
      <sz val="36"/>
      <color theme="0"/>
      <name val="Arial"/>
      <family val="2"/>
    </font>
    <font>
      <b/>
      <sz val="10"/>
      <color theme="1"/>
      <name val="Arial"/>
      <family val="2"/>
    </font>
    <font>
      <u/>
      <sz val="11"/>
      <color theme="0"/>
      <name val="Aptos Narrow"/>
      <family val="2"/>
      <scheme val="minor"/>
    </font>
    <font>
      <sz val="10"/>
      <color rgb="FF1F1F1F"/>
      <name val="Arial"/>
      <family val="2"/>
    </font>
    <font>
      <b/>
      <sz val="10"/>
      <color rgb="FF1F1F1F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  <font>
      <sz val="10"/>
      <color theme="0" tint="-0.14999847407452621"/>
      <name val="Arial"/>
      <family val="2"/>
    </font>
    <font>
      <sz val="11"/>
      <color theme="0"/>
      <name val="Aptos Narrow"/>
      <family val="2"/>
      <scheme val="minor"/>
    </font>
    <font>
      <b/>
      <u/>
      <sz val="11"/>
      <color rgb="FF10564F"/>
      <name val="Aptos Narrow"/>
      <family val="2"/>
      <scheme val="minor"/>
    </font>
    <font>
      <u/>
      <sz val="11"/>
      <color rgb="FF10564F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0564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C9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F8F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4" borderId="1" applyNumberFormat="0" applyAlignment="0" applyProtection="0"/>
  </cellStyleXfs>
  <cellXfs count="80">
    <xf numFmtId="0" fontId="0" fillId="0" borderId="0" xfId="0"/>
    <xf numFmtId="0" fontId="1" fillId="0" borderId="0" xfId="0" applyFont="1"/>
    <xf numFmtId="9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3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6" fillId="2" borderId="0" xfId="0" applyFont="1" applyFill="1" applyAlignment="1">
      <alignment horizontal="center"/>
    </xf>
    <xf numFmtId="0" fontId="8" fillId="0" borderId="0" xfId="0" applyFont="1"/>
    <xf numFmtId="0" fontId="9" fillId="0" borderId="0" xfId="0" applyFont="1"/>
    <xf numFmtId="0" fontId="10" fillId="5" borderId="0" xfId="0" applyFont="1" applyFill="1" applyAlignment="1">
      <alignment horizontal="center"/>
    </xf>
    <xf numFmtId="0" fontId="10" fillId="5" borderId="0" xfId="0" applyFont="1" applyFill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8" fillId="2" borderId="0" xfId="0" applyFont="1" applyFill="1"/>
    <xf numFmtId="0" fontId="13" fillId="2" borderId="0" xfId="0" applyFont="1" applyFill="1"/>
    <xf numFmtId="0" fontId="0" fillId="2" borderId="0" xfId="0" applyFill="1"/>
    <xf numFmtId="0" fontId="14" fillId="0" borderId="0" xfId="0" applyFont="1"/>
    <xf numFmtId="0" fontId="14" fillId="5" borderId="0" xfId="0" applyFont="1" applyFill="1"/>
    <xf numFmtId="0" fontId="14" fillId="5" borderId="0" xfId="0" applyFont="1" applyFill="1" applyAlignment="1">
      <alignment horizontal="center"/>
    </xf>
    <xf numFmtId="0" fontId="15" fillId="2" borderId="0" xfId="1" applyFont="1" applyFill="1"/>
    <xf numFmtId="166" fontId="14" fillId="5" borderId="0" xfId="0" applyNumberFormat="1" applyFont="1" applyFill="1" applyAlignment="1">
      <alignment horizontal="center"/>
    </xf>
    <xf numFmtId="0" fontId="6" fillId="3" borderId="0" xfId="0" applyFont="1" applyFill="1"/>
    <xf numFmtId="0" fontId="14" fillId="5" borderId="0" xfId="0" applyFont="1" applyFill="1" applyAlignment="1">
      <alignment horizontal="center" wrapText="1"/>
    </xf>
    <xf numFmtId="0" fontId="16" fillId="0" borderId="0" xfId="0" applyFont="1" applyAlignment="1">
      <alignment horizontal="right" vertical="center" wrapText="1" indent="1" readingOrder="1"/>
    </xf>
    <xf numFmtId="3" fontId="16" fillId="0" borderId="0" xfId="0" applyNumberFormat="1" applyFont="1" applyAlignment="1">
      <alignment horizontal="right" vertical="center" wrapText="1" indent="1" readingOrder="1"/>
    </xf>
    <xf numFmtId="0" fontId="17" fillId="0" borderId="3" xfId="0" applyFont="1" applyBorder="1" applyAlignment="1">
      <alignment horizontal="right" vertical="center" wrapText="1" indent="1" readingOrder="1"/>
    </xf>
    <xf numFmtId="3" fontId="17" fillId="0" borderId="3" xfId="0" applyNumberFormat="1" applyFont="1" applyBorder="1" applyAlignment="1">
      <alignment horizontal="right" vertical="center" wrapText="1" indent="1" readingOrder="1"/>
    </xf>
    <xf numFmtId="0" fontId="16" fillId="0" borderId="3" xfId="0" applyFont="1" applyBorder="1" applyAlignment="1">
      <alignment horizontal="right" vertical="center" wrapText="1" indent="1" readingOrder="1"/>
    </xf>
    <xf numFmtId="167" fontId="16" fillId="0" borderId="0" xfId="0" applyNumberFormat="1" applyFont="1" applyAlignment="1">
      <alignment horizontal="right" vertical="center" wrapText="1" indent="1" readingOrder="1"/>
    </xf>
    <xf numFmtId="165" fontId="16" fillId="0" borderId="0" xfId="0" applyNumberFormat="1" applyFont="1" applyAlignment="1">
      <alignment horizontal="right" vertical="center" wrapText="1" indent="1" readingOrder="1"/>
    </xf>
    <xf numFmtId="0" fontId="14" fillId="5" borderId="0" xfId="0" applyFont="1" applyFill="1" applyAlignment="1">
      <alignment horizontal="left" wrapText="1"/>
    </xf>
    <xf numFmtId="9" fontId="9" fillId="0" borderId="0" xfId="0" applyNumberFormat="1" applyFont="1"/>
    <xf numFmtId="164" fontId="9" fillId="0" borderId="0" xfId="0" applyNumberFormat="1" applyFont="1"/>
    <xf numFmtId="0" fontId="9" fillId="5" borderId="0" xfId="0" applyFont="1" applyFill="1"/>
    <xf numFmtId="164" fontId="9" fillId="5" borderId="0" xfId="0" applyNumberFormat="1" applyFont="1" applyFill="1"/>
    <xf numFmtId="10" fontId="9" fillId="0" borderId="0" xfId="0" applyNumberFormat="1" applyFont="1"/>
    <xf numFmtId="164" fontId="10" fillId="6" borderId="2" xfId="2" applyNumberFormat="1" applyFont="1" applyFill="1" applyBorder="1" applyProtection="1">
      <protection locked="0"/>
    </xf>
    <xf numFmtId="0" fontId="14" fillId="5" borderId="0" xfId="0" applyFont="1" applyFill="1" applyAlignment="1">
      <alignment horizontal="left"/>
    </xf>
    <xf numFmtId="164" fontId="10" fillId="6" borderId="4" xfId="2" applyNumberFormat="1" applyFont="1" applyFill="1" applyBorder="1" applyProtection="1">
      <protection locked="0"/>
    </xf>
    <xf numFmtId="0" fontId="19" fillId="0" borderId="0" xfId="0" applyFont="1"/>
    <xf numFmtId="0" fontId="9" fillId="0" borderId="0" xfId="0" applyFont="1" applyAlignment="1">
      <alignment horizontal="center"/>
    </xf>
    <xf numFmtId="3" fontId="9" fillId="0" borderId="0" xfId="0" applyNumberFormat="1" applyFont="1"/>
    <xf numFmtId="3" fontId="9" fillId="0" borderId="0" xfId="0" applyNumberFormat="1" applyFont="1" applyAlignment="1">
      <alignment horizontal="right"/>
    </xf>
    <xf numFmtId="3" fontId="14" fillId="0" borderId="0" xfId="0" applyNumberFormat="1" applyFont="1"/>
    <xf numFmtId="3" fontId="20" fillId="0" borderId="0" xfId="0" applyNumberFormat="1" applyFont="1"/>
    <xf numFmtId="164" fontId="14" fillId="0" borderId="0" xfId="0" applyNumberFormat="1" applyFont="1"/>
    <xf numFmtId="0" fontId="14" fillId="5" borderId="0" xfId="0" applyFont="1" applyFill="1" applyAlignment="1">
      <alignment horizontal="centerContinuous"/>
    </xf>
    <xf numFmtId="3" fontId="18" fillId="0" borderId="2" xfId="2" applyNumberFormat="1" applyFont="1" applyFill="1" applyBorder="1" applyProtection="1">
      <protection locked="0"/>
    </xf>
    <xf numFmtId="0" fontId="14" fillId="5" borderId="0" xfId="0" applyFont="1" applyFill="1" applyAlignment="1">
      <alignment horizontal="right" wrapText="1"/>
    </xf>
    <xf numFmtId="0" fontId="16" fillId="0" borderId="0" xfId="0" applyFont="1" applyAlignment="1">
      <alignment horizontal="center" vertical="center" wrapText="1" readingOrder="1"/>
    </xf>
    <xf numFmtId="0" fontId="9" fillId="0" borderId="5" xfId="0" applyFont="1" applyBorder="1" applyAlignment="1">
      <alignment horizontal="center"/>
    </xf>
    <xf numFmtId="3" fontId="9" fillId="0" borderId="5" xfId="0" applyNumberFormat="1" applyFont="1" applyBorder="1"/>
    <xf numFmtId="9" fontId="9" fillId="0" borderId="0" xfId="0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0" fontId="14" fillId="5" borderId="0" xfId="0" applyFont="1" applyFill="1" applyAlignment="1">
      <alignment horizontal="right"/>
    </xf>
    <xf numFmtId="0" fontId="14" fillId="0" borderId="3" xfId="0" applyFont="1" applyBorder="1"/>
    <xf numFmtId="0" fontId="14" fillId="0" borderId="3" xfId="0" applyFont="1" applyBorder="1" applyAlignment="1">
      <alignment horizontal="center"/>
    </xf>
    <xf numFmtId="3" fontId="14" fillId="0" borderId="3" xfId="0" applyNumberFormat="1" applyFont="1" applyBorder="1"/>
    <xf numFmtId="0" fontId="19" fillId="0" borderId="0" xfId="0" applyFont="1" applyAlignment="1">
      <alignment horizontal="center"/>
    </xf>
    <xf numFmtId="3" fontId="19" fillId="0" borderId="0" xfId="0" applyNumberFormat="1" applyFont="1" applyAlignment="1">
      <alignment horizontal="right"/>
    </xf>
    <xf numFmtId="0" fontId="9" fillId="0" borderId="3" xfId="0" applyFont="1" applyBorder="1" applyAlignment="1">
      <alignment horizontal="center"/>
    </xf>
    <xf numFmtId="3" fontId="9" fillId="0" borderId="6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0" fontId="2" fillId="2" borderId="0" xfId="0" applyFont="1" applyFill="1"/>
    <xf numFmtId="17" fontId="21" fillId="2" borderId="0" xfId="1" applyNumberFormat="1" applyFont="1" applyFill="1"/>
    <xf numFmtId="0" fontId="3" fillId="0" borderId="0" xfId="1"/>
    <xf numFmtId="0" fontId="22" fillId="5" borderId="0" xfId="1" applyFont="1" applyFill="1"/>
    <xf numFmtId="0" fontId="23" fillId="0" borderId="0" xfId="1" applyFont="1"/>
    <xf numFmtId="0" fontId="23" fillId="0" borderId="0" xfId="1" quotePrefix="1" applyFont="1"/>
    <xf numFmtId="0" fontId="22" fillId="5" borderId="0" xfId="1" quotePrefix="1" applyFont="1" applyFill="1"/>
  </cellXfs>
  <cellStyles count="3">
    <cellStyle name="Hyperlink" xfId="1" builtinId="8"/>
    <cellStyle name="Input" xfId="2" builtinId="20"/>
    <cellStyle name="Normal" xfId="0" builtinId="0"/>
  </cellStyles>
  <dxfs count="32"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theme="5" tint="0.79998168889431442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theme="5" tint="0.79998168889431442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theme="5" tint="0.79998168889431442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theme="5" tint="0.79998168889431442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  <dxf>
      <fill>
        <patternFill>
          <bgColor rgb="FFBAF2ED"/>
        </patternFill>
      </fill>
    </dxf>
  </dxfs>
  <tableStyles count="0" defaultTableStyle="TableStyleMedium2" defaultPivotStyle="PivotStyleLight16"/>
  <colors>
    <mruColors>
      <color rgb="FF10564F"/>
      <color rgb="FFBAF2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Table of Contents'!A1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Table of Contents'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Table of Content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2</xdr:row>
      <xdr:rowOff>693419</xdr:rowOff>
    </xdr:from>
    <xdr:to>
      <xdr:col>1</xdr:col>
      <xdr:colOff>493103</xdr:colOff>
      <xdr:row>2</xdr:row>
      <xdr:rowOff>1127760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F80106-D4E9-466B-9172-7229DD8C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1059179"/>
          <a:ext cx="447383" cy="434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179399</xdr:colOff>
      <xdr:row>0</xdr:row>
      <xdr:rowOff>99397</xdr:rowOff>
    </xdr:from>
    <xdr:to>
      <xdr:col>23</xdr:col>
      <xdr:colOff>549450</xdr:colOff>
      <xdr:row>1</xdr:row>
      <xdr:rowOff>78397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15073F-1E0A-4C0C-8208-7E3E9D8E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19459" y="99397"/>
          <a:ext cx="370051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176077</xdr:colOff>
      <xdr:row>0</xdr:row>
      <xdr:rowOff>360000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347D814-781E-4439-954E-2D50E68BA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180310</xdr:colOff>
      <xdr:row>0</xdr:row>
      <xdr:rowOff>360000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DB16F9-F742-4AEE-8605-48E5399E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180310</xdr:colOff>
      <xdr:row>0</xdr:row>
      <xdr:rowOff>360000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48E3EF-E465-4DA2-82D1-11822F8E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180310</xdr:colOff>
      <xdr:row>0</xdr:row>
      <xdr:rowOff>360000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3641B8-A14E-4014-BFF2-5A7E0868D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180310</xdr:colOff>
      <xdr:row>0</xdr:row>
      <xdr:rowOff>360000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1A12EC5-053A-43D3-8A1D-CF17F3FE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19050</xdr:rowOff>
    </xdr:from>
    <xdr:to>
      <xdr:col>1</xdr:col>
      <xdr:colOff>199360</xdr:colOff>
      <xdr:row>0</xdr:row>
      <xdr:rowOff>379050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538E37-5DE7-44DA-B75A-E8BE9E9B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180310</xdr:colOff>
      <xdr:row>0</xdr:row>
      <xdr:rowOff>360000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AED1A0-B9F3-42CD-A289-E75D4257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285620</xdr:colOff>
      <xdr:row>23</xdr:row>
      <xdr:rowOff>20683</xdr:rowOff>
    </xdr:from>
    <xdr:to>
      <xdr:col>10</xdr:col>
      <xdr:colOff>180313</xdr:colOff>
      <xdr:row>69</xdr:row>
      <xdr:rowOff>98339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A45DD5-7238-5B26-435C-A291651E2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232" y="4188356"/>
          <a:ext cx="7203673" cy="8661820"/>
        </a:xfrm>
        <a:prstGeom prst="rect">
          <a:avLst/>
        </a:prstGeom>
      </xdr:spPr>
    </xdr:pic>
    <xdr:clientData/>
  </xdr:twoCellAnchor>
  <xdr:twoCellAnchor editAs="oneCell">
    <xdr:from>
      <xdr:col>11</xdr:col>
      <xdr:colOff>100459</xdr:colOff>
      <xdr:row>22</xdr:row>
      <xdr:rowOff>167641</xdr:rowOff>
    </xdr:from>
    <xdr:to>
      <xdr:col>23</xdr:col>
      <xdr:colOff>53848</xdr:colOff>
      <xdr:row>60</xdr:row>
      <xdr:rowOff>168609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571192-195B-5FDC-C7AB-54704B249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02541" y="4164253"/>
          <a:ext cx="7231266" cy="70766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179887</xdr:colOff>
      <xdr:row>0</xdr:row>
      <xdr:rowOff>363810</xdr:rowOff>
    </xdr:to>
    <xdr:pic>
      <xdr:nvPicPr>
        <xdr:cNvPr id="2" name="Pictur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A0B9C80-432B-43DB-AF76-6DA389AA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179887</xdr:colOff>
      <xdr:row>0</xdr:row>
      <xdr:rowOff>363810</xdr:rowOff>
    </xdr:to>
    <xdr:pic>
      <xdr:nvPicPr>
        <xdr:cNvPr id="5" name="Pictur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2CFA4E2-338F-4CA3-B4FB-02A934DE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179887</xdr:colOff>
      <xdr:row>0</xdr:row>
      <xdr:rowOff>363810</xdr:rowOff>
    </xdr:to>
    <xdr:pic>
      <xdr:nvPicPr>
        <xdr:cNvPr id="6" name="Pictur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7CE7854-B65B-48E5-A2CA-4456F3E0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179887</xdr:colOff>
      <xdr:row>0</xdr:row>
      <xdr:rowOff>363810</xdr:rowOff>
    </xdr:to>
    <xdr:pic>
      <xdr:nvPicPr>
        <xdr:cNvPr id="7" name="Picture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6C72082-E7C2-4EF2-ACAE-EC6D07D9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149407</xdr:colOff>
      <xdr:row>0</xdr:row>
      <xdr:rowOff>363810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F8BA45-78BB-454E-9C8B-BE9349A6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149407</xdr:colOff>
      <xdr:row>0</xdr:row>
      <xdr:rowOff>363810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4D6410-51A0-4C98-8BA8-659621F12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179887</xdr:colOff>
      <xdr:row>0</xdr:row>
      <xdr:rowOff>363810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551B01-0103-409F-92C0-88BDC584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0387" cy="36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G11" dT="2025-06-06T02:06:49.21" personId="{00000000-0000-0000-0000-000000000000}" id="{C5081BF1-28D6-4EA9-8AB1-2981B781EAAC}">
    <text>9 months 9%, 3 months 11%</text>
  </threadedComment>
  <threadedComment ref="AI11" dT="2025-06-06T02:06:11.35" personId="{00000000-0000-0000-0000-000000000000}" id="{7007AF39-49C1-41CC-A874-99B3363AC8BE}">
    <text>6 months 9%, 6 months 11%</text>
  </threadedComment>
  <threadedComment ref="AG16" dT="2025-06-06T02:06:40.48" personId="{00000000-0000-0000-0000-000000000000}" id="{1B9FE1D1-AEC4-48A6-865C-0294E3C77860}">
    <text>9 months 9%, 3 months 11%</text>
  </threadedComment>
  <threadedComment ref="AI16" dT="2025-06-06T02:06:16.75" personId="{00000000-0000-0000-0000-000000000000}" id="{8040B086-3DF5-46E8-B1B4-644185F09EB3}">
    <text xml:space="preserve">6 months 9%, 6 months 11%
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9BA2B-F141-4B03-AC78-1AF8C1107FEE}">
  <sheetPr>
    <tabColor rgb="FF10564F"/>
    <pageSetUpPr autoPageBreaks="0"/>
  </sheetPr>
  <dimension ref="B1:C12"/>
  <sheetViews>
    <sheetView showGridLines="0" tabSelected="1" zoomScaleNormal="100" workbookViewId="0"/>
  </sheetViews>
  <sheetFormatPr defaultRowHeight="14.4" x14ac:dyDescent="0.3"/>
  <cols>
    <col min="1" max="1" width="2.77734375" customWidth="1"/>
  </cols>
  <sheetData>
    <row r="1" spans="2:3" s="20" customFormat="1" x14ac:dyDescent="0.3"/>
    <row r="2" spans="2:3" s="20" customFormat="1" x14ac:dyDescent="0.3"/>
    <row r="3" spans="2:3" s="20" customFormat="1" ht="93" customHeight="1" x14ac:dyDescent="0.75">
      <c r="B3" s="18"/>
      <c r="C3" s="19" t="s">
        <v>144</v>
      </c>
    </row>
    <row r="4" spans="2:3" s="20" customFormat="1" x14ac:dyDescent="0.3">
      <c r="C4" s="74" t="s">
        <v>158</v>
      </c>
    </row>
    <row r="5" spans="2:3" s="20" customFormat="1" x14ac:dyDescent="0.3"/>
    <row r="6" spans="2:3" s="20" customFormat="1" x14ac:dyDescent="0.3"/>
    <row r="7" spans="2:3" s="20" customFormat="1" x14ac:dyDescent="0.3"/>
    <row r="8" spans="2:3" s="20" customFormat="1" x14ac:dyDescent="0.3"/>
    <row r="9" spans="2:3" s="20" customFormat="1" x14ac:dyDescent="0.3"/>
    <row r="10" spans="2:3" s="20" customFormat="1" x14ac:dyDescent="0.3"/>
    <row r="11" spans="2:3" s="20" customFormat="1" x14ac:dyDescent="0.3"/>
    <row r="12" spans="2:3" s="20" customFormat="1" x14ac:dyDescent="0.3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3D967-518D-4B0B-856C-172F5DCED7A3}">
  <sheetPr>
    <tabColor rgb="FFD8F8F5"/>
  </sheetPr>
  <dimension ref="A1:H27"/>
  <sheetViews>
    <sheetView showGridLines="0" zoomScale="80" zoomScaleNormal="80" workbookViewId="0"/>
  </sheetViews>
  <sheetFormatPr defaultColWidth="8.88671875" defaultRowHeight="13.8" x14ac:dyDescent="0.25"/>
  <cols>
    <col min="1" max="1" width="2.77734375" style="11" customWidth="1"/>
    <col min="2" max="2" width="29.77734375" style="12" customWidth="1"/>
    <col min="3" max="3" width="4.77734375" style="11" customWidth="1"/>
    <col min="4" max="4" width="132" style="12" customWidth="1"/>
    <col min="5" max="24" width="9" style="11" customWidth="1"/>
    <col min="25" max="16384" width="8.88671875" style="11"/>
  </cols>
  <sheetData>
    <row r="1" spans="1: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8" s="8" customFormat="1" ht="13.8" customHeight="1" x14ac:dyDescent="0.25">
      <c r="A2" s="9" t="s">
        <v>74</v>
      </c>
      <c r="C2" s="10"/>
    </row>
    <row r="3" spans="1:8" ht="13.8" customHeight="1" x14ac:dyDescent="0.25"/>
    <row r="4" spans="1:8" ht="13.8" customHeight="1" x14ac:dyDescent="0.3">
      <c r="B4" s="76" t="s">
        <v>143</v>
      </c>
      <c r="C4" s="13"/>
      <c r="D4" s="14"/>
    </row>
    <row r="5" spans="1:8" ht="13.8" customHeight="1" x14ac:dyDescent="0.3">
      <c r="B5" s="77" t="s">
        <v>145</v>
      </c>
      <c r="C5" s="15"/>
      <c r="D5" s="16" t="s">
        <v>75</v>
      </c>
    </row>
    <row r="6" spans="1:8" ht="13.8" customHeight="1" x14ac:dyDescent="0.25">
      <c r="B6" s="17"/>
      <c r="C6" s="15"/>
      <c r="D6" s="17"/>
    </row>
    <row r="7" spans="1:8" ht="13.8" customHeight="1" x14ac:dyDescent="0.3">
      <c r="B7" s="76" t="s">
        <v>77</v>
      </c>
      <c r="C7" s="13"/>
      <c r="D7" s="14"/>
    </row>
    <row r="8" spans="1:8" ht="13.8" customHeight="1" x14ac:dyDescent="0.3">
      <c r="B8" s="77" t="s">
        <v>146</v>
      </c>
      <c r="C8" s="15"/>
      <c r="D8" s="16" t="s">
        <v>119</v>
      </c>
    </row>
    <row r="9" spans="1:8" ht="13.8" customHeight="1" x14ac:dyDescent="0.3">
      <c r="B9" s="77"/>
      <c r="C9" s="15"/>
      <c r="D9" s="16"/>
    </row>
    <row r="10" spans="1:8" ht="13.8" customHeight="1" x14ac:dyDescent="0.3">
      <c r="B10" s="76" t="s">
        <v>79</v>
      </c>
      <c r="C10" s="13"/>
      <c r="D10" s="14"/>
    </row>
    <row r="11" spans="1:8" ht="13.8" customHeight="1" x14ac:dyDescent="0.3">
      <c r="B11" s="77" t="s">
        <v>147</v>
      </c>
      <c r="C11" s="15"/>
      <c r="D11" s="16" t="s">
        <v>157</v>
      </c>
    </row>
    <row r="12" spans="1:8" ht="13.8" customHeight="1" x14ac:dyDescent="0.3">
      <c r="B12" s="78" t="s">
        <v>148</v>
      </c>
      <c r="C12" s="15"/>
      <c r="D12" s="16" t="s">
        <v>113</v>
      </c>
    </row>
    <row r="13" spans="1:8" ht="13.8" customHeight="1" x14ac:dyDescent="0.3">
      <c r="B13" s="78" t="s">
        <v>149</v>
      </c>
      <c r="C13" s="15"/>
      <c r="D13" s="16" t="s">
        <v>120</v>
      </c>
    </row>
    <row r="14" spans="1:8" ht="13.8" customHeight="1" x14ac:dyDescent="0.3">
      <c r="B14" s="77"/>
      <c r="C14" s="15"/>
      <c r="D14" s="16"/>
    </row>
    <row r="15" spans="1:8" ht="13.8" customHeight="1" x14ac:dyDescent="0.3">
      <c r="B15" s="79" t="s">
        <v>80</v>
      </c>
      <c r="C15" s="13"/>
      <c r="D15" s="14"/>
    </row>
    <row r="16" spans="1:8" ht="13.8" customHeight="1" x14ac:dyDescent="0.3">
      <c r="B16" s="78" t="s">
        <v>150</v>
      </c>
      <c r="C16" s="15"/>
      <c r="D16" s="16" t="s">
        <v>107</v>
      </c>
    </row>
    <row r="17" spans="2:4" ht="13.8" customHeight="1" x14ac:dyDescent="0.3">
      <c r="B17" s="77"/>
      <c r="C17" s="15"/>
      <c r="D17" s="16"/>
    </row>
    <row r="18" spans="2:4" ht="13.8" customHeight="1" x14ac:dyDescent="0.3">
      <c r="B18" s="79" t="s">
        <v>121</v>
      </c>
      <c r="C18" s="13"/>
      <c r="D18" s="14"/>
    </row>
    <row r="19" spans="2:4" ht="13.8" customHeight="1" x14ac:dyDescent="0.3">
      <c r="B19" s="78" t="s">
        <v>151</v>
      </c>
      <c r="C19" s="15"/>
      <c r="D19" s="16" t="s">
        <v>76</v>
      </c>
    </row>
    <row r="20" spans="2:4" ht="13.8" customHeight="1" x14ac:dyDescent="0.3">
      <c r="B20" s="78" t="s">
        <v>152</v>
      </c>
      <c r="C20" s="15"/>
      <c r="D20" s="16" t="s">
        <v>155</v>
      </c>
    </row>
    <row r="21" spans="2:4" ht="13.8" customHeight="1" x14ac:dyDescent="0.3">
      <c r="B21" s="78" t="s">
        <v>154</v>
      </c>
      <c r="C21" s="15"/>
      <c r="D21" s="16" t="s">
        <v>84</v>
      </c>
    </row>
    <row r="22" spans="2:4" ht="13.8" customHeight="1" x14ac:dyDescent="0.3">
      <c r="B22" s="78" t="s">
        <v>153</v>
      </c>
      <c r="C22" s="15"/>
      <c r="D22" s="16" t="s">
        <v>82</v>
      </c>
    </row>
    <row r="23" spans="2:4" ht="13.8" customHeight="1" x14ac:dyDescent="0.3">
      <c r="B23" s="75"/>
      <c r="C23" s="15"/>
      <c r="D23" s="16"/>
    </row>
    <row r="24" spans="2:4" ht="13.8" customHeight="1" x14ac:dyDescent="0.3">
      <c r="B24" s="75"/>
      <c r="C24" s="15"/>
      <c r="D24" s="16"/>
    </row>
    <row r="25" spans="2:4" x14ac:dyDescent="0.25">
      <c r="B25" s="21" t="s">
        <v>122</v>
      </c>
    </row>
    <row r="26" spans="2:4" x14ac:dyDescent="0.25">
      <c r="B26" s="12" t="s">
        <v>123</v>
      </c>
    </row>
    <row r="27" spans="2:4" x14ac:dyDescent="0.25">
      <c r="B27" s="12" t="s">
        <v>124</v>
      </c>
    </row>
  </sheetData>
  <hyperlinks>
    <hyperlink ref="B4" location="COVER!A1" display="Cover" xr:uid="{D0DF0457-D36A-4E42-B0C7-D9D6F0446272}"/>
    <hyperlink ref="B5" location="'Table of Contents'!A1" display="Table of Contents" xr:uid="{1859EFB7-D250-4709-86B4-2348E729C531}"/>
    <hyperlink ref="B7" location="'&gt;&gt; OUTPUTS'!A1" display="Outputs" xr:uid="{AE7D7779-A09D-4116-A27B-0BA1A4E1C8F3}"/>
    <hyperlink ref="B8" location="Summary!A1" display="Summary" xr:uid="{3E1BD1BD-C1CD-4E8D-8E3A-AD5B4F99499B}"/>
    <hyperlink ref="A1:H1" location="'0.2 - Table of Contents'!A1" display="TheWealthMeta Personal Finance Model V2" xr:uid="{633D4F88-A7CF-4E4F-8843-8FF4F5AD4BBE}"/>
    <hyperlink ref="A1:J1" location="'Table of Contents'!A1" display="     TheWealthMeta Personal Finance Model V2" xr:uid="{9C54847E-27C4-4852-9161-E803C0F003A2}"/>
    <hyperlink ref="B10" location="'&gt;&gt; CALCULATIONS'!A1" display="Calculations" xr:uid="{47E15838-6237-4E70-84FE-5FC7238E4EC9}"/>
    <hyperlink ref="B11" location="'&gt;&gt; CALCULATIONS'!A1" display="EPF forward projections" xr:uid="{4B0637A5-3623-4781-99F6-4ECE5D94DE47}"/>
    <hyperlink ref="B12" location="'Salary projections'!A1" display="'Salary projections'!A1" xr:uid="{9F79AE83-FCBF-454F-A547-56F472AC6084}"/>
    <hyperlink ref="B13" location="'RIA projected targets'!A1" display="'RIA projected targets'!A1" xr:uid="{2ABF36DD-FF72-415B-8A63-FD99D95B3044}"/>
    <hyperlink ref="B15" location="'&gt;&gt; DATA PREP'!A1" display="'&gt;&gt; DATA PREP'!A1" xr:uid="{A75CCFD9-9AC8-40A7-AA09-0E8B268F698E}"/>
    <hyperlink ref="B16" location="'EPF Cohorts'!A1" display="'EPF Cohorts'!A1" xr:uid="{3B11345C-8CBF-41A0-AAE0-9757C3287714}"/>
    <hyperlink ref="B18" location="'&gt;&gt; RAW DATA'!A1" display="RAW DATA" xr:uid="{CED453C0-F49C-41AC-BDFB-9A558A00C17F}"/>
    <hyperlink ref="B19" location="'RIA framework'!A1" display="EPF Cohorts" xr:uid="{79229DFB-3867-4ABA-A6D0-62118C4BEB0D}"/>
    <hyperlink ref="B20" location="'EPF Rates'!A1" display="'EPF Rates'!A1" xr:uid="{437BF1B0-3048-46C5-A52B-5BD0130E7426}"/>
    <hyperlink ref="B21" location="'EPF Demographics'!A1" display="'EPF Demographics'!A1" xr:uid="{DA44F051-4684-46EA-8D41-DACCC8E9189A}"/>
    <hyperlink ref="B22" location="'DOSM Wages Report'!A1" display="'DOSM Wages Report'!A1" xr:uid="{DDF93427-30FA-487B-B557-E8C5DC5057A1}"/>
  </hyperlink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6C829-4CF4-4839-A419-98B589698DC6}">
  <sheetPr>
    <tabColor rgb="FF10564F"/>
  </sheetPr>
  <dimension ref="B3:C4"/>
  <sheetViews>
    <sheetView showGridLines="0" workbookViewId="0"/>
  </sheetViews>
  <sheetFormatPr defaultRowHeight="14.4" x14ac:dyDescent="0.3"/>
  <cols>
    <col min="1" max="1" width="2.77734375" style="20" customWidth="1"/>
    <col min="2" max="16384" width="8.88671875" style="20"/>
  </cols>
  <sheetData>
    <row r="3" spans="2:3" ht="93" customHeight="1" x14ac:dyDescent="0.75">
      <c r="B3" s="18"/>
      <c r="C3" s="19" t="s">
        <v>77</v>
      </c>
    </row>
    <row r="4" spans="2:3" x14ac:dyDescent="0.3">
      <c r="C4" s="24" t="s">
        <v>78</v>
      </c>
    </row>
  </sheetData>
  <hyperlinks>
    <hyperlink ref="C4" location="'Table of Contents'!A1" display="Click here to return to Table of Contents" xr:uid="{54451E1B-41FE-4F3F-A8C5-3D110F053616}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C609F-D2FB-48CC-8D79-D58FAF45E11A}">
  <dimension ref="A1:X209"/>
  <sheetViews>
    <sheetView showGridLines="0" zoomScale="80" zoomScaleNormal="80" workbookViewId="0"/>
  </sheetViews>
  <sheetFormatPr defaultRowHeight="14.4" x14ac:dyDescent="0.3"/>
  <cols>
    <col min="1" max="1" width="2.77734375" customWidth="1"/>
    <col min="2" max="2" width="15.77734375" customWidth="1"/>
    <col min="3" max="12" width="10.77734375" customWidth="1"/>
    <col min="13" max="13" width="2.77734375" customWidth="1"/>
    <col min="14" max="14" width="15.77734375" customWidth="1"/>
    <col min="15" max="22" width="10.77734375" customWidth="1"/>
    <col min="23" max="24" width="10.109375" bestFit="1" customWidth="1"/>
    <col min="25" max="25" width="2.77734375" customWidth="1"/>
  </cols>
  <sheetData>
    <row r="1" spans="1:24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24" s="8" customFormat="1" ht="13.8" customHeight="1" x14ac:dyDescent="0.25">
      <c r="A2" s="9" t="s">
        <v>119</v>
      </c>
      <c r="C2" s="10"/>
    </row>
    <row r="4" spans="1:24" s="12" customFormat="1" ht="13.2" x14ac:dyDescent="0.25">
      <c r="B4" s="6" t="s">
        <v>88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</row>
    <row r="5" spans="1:24" s="12" customFormat="1" ht="13.2" x14ac:dyDescent="0.25">
      <c r="B5" s="12" t="s">
        <v>54</v>
      </c>
      <c r="F5" s="43">
        <f>F6+1%</f>
        <v>0.04</v>
      </c>
      <c r="H5" s="44" t="s">
        <v>92</v>
      </c>
    </row>
    <row r="6" spans="1:24" s="12" customFormat="1" ht="13.2" x14ac:dyDescent="0.25">
      <c r="B6" s="12" t="s">
        <v>63</v>
      </c>
      <c r="F6" s="43">
        <v>0.03</v>
      </c>
      <c r="H6" s="12" t="s">
        <v>129</v>
      </c>
    </row>
    <row r="7" spans="1:24" s="12" customFormat="1" ht="13.2" x14ac:dyDescent="0.25">
      <c r="B7" s="12" t="s">
        <v>57</v>
      </c>
      <c r="F7" s="41">
        <f>AVERAGE('EPF Rates'!C21:AK21)</f>
        <v>6.1754285714285741E-2</v>
      </c>
      <c r="H7" s="12" t="s">
        <v>127</v>
      </c>
    </row>
    <row r="8" spans="1:24" s="12" customFormat="1" ht="13.2" x14ac:dyDescent="0.25">
      <c r="B8" s="12" t="s">
        <v>126</v>
      </c>
      <c r="F8" s="41">
        <f>F9+1%</f>
        <v>0.24</v>
      </c>
      <c r="H8" s="12" t="s">
        <v>128</v>
      </c>
    </row>
    <row r="9" spans="1:24" s="12" customFormat="1" ht="13.2" x14ac:dyDescent="0.25">
      <c r="B9" s="12" t="s">
        <v>125</v>
      </c>
      <c r="F9" s="41">
        <f>'EPF Rates'!AK18</f>
        <v>0.22999999999999998</v>
      </c>
      <c r="H9" s="12" t="s">
        <v>128</v>
      </c>
    </row>
    <row r="10" spans="1:24" s="12" customFormat="1" ht="13.2" x14ac:dyDescent="0.25">
      <c r="B10" s="12" t="s">
        <v>56</v>
      </c>
      <c r="F10" s="41">
        <f>'EPF Rates'!D5</f>
        <v>0.75</v>
      </c>
      <c r="H10" s="12" t="s">
        <v>128</v>
      </c>
    </row>
    <row r="11" spans="1:24" s="12" customFormat="1" ht="13.2" x14ac:dyDescent="0.25"/>
    <row r="12" spans="1:24" s="12" customFormat="1" ht="13.2" x14ac:dyDescent="0.25">
      <c r="B12" s="6" t="s">
        <v>89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</row>
    <row r="13" spans="1:24" s="12" customFormat="1" ht="13.2" x14ac:dyDescent="0.25"/>
    <row r="14" spans="1:24" s="12" customFormat="1" ht="13.2" x14ac:dyDescent="0.25">
      <c r="B14" s="23" t="s">
        <v>93</v>
      </c>
      <c r="C14" s="23"/>
      <c r="D14" s="23"/>
      <c r="E14" s="23"/>
      <c r="F14" s="63">
        <v>22</v>
      </c>
      <c r="G14" s="63">
        <v>27</v>
      </c>
      <c r="H14" s="63">
        <v>32</v>
      </c>
      <c r="I14" s="63">
        <v>37</v>
      </c>
      <c r="J14" s="63">
        <v>42</v>
      </c>
      <c r="K14" s="63">
        <v>47</v>
      </c>
      <c r="L14" s="63">
        <v>52</v>
      </c>
    </row>
    <row r="15" spans="1:24" s="12" customFormat="1" ht="13.2" x14ac:dyDescent="0.25">
      <c r="B15" s="12" t="s">
        <v>94</v>
      </c>
      <c r="F15" s="62" t="str">
        <f>'EPF Demographics'!B6</f>
        <v>16-25</v>
      </c>
      <c r="G15" s="62" t="str">
        <f>'EPF Demographics'!B7</f>
        <v>26-30</v>
      </c>
      <c r="H15" s="62" t="str">
        <f>'EPF Demographics'!B8</f>
        <v>31-35</v>
      </c>
      <c r="I15" s="62" t="str">
        <f>'EPF Demographics'!B9</f>
        <v>36-40</v>
      </c>
      <c r="J15" s="62" t="str">
        <f>'EPF Demographics'!B10</f>
        <v>41-45</v>
      </c>
      <c r="K15" s="62" t="str">
        <f>'EPF Demographics'!B11</f>
        <v>46-50</v>
      </c>
      <c r="L15" s="62" t="str">
        <f>'EPF Demographics'!B12</f>
        <v>51-55</v>
      </c>
    </row>
    <row r="16" spans="1:24" s="12" customFormat="1" ht="13.2" x14ac:dyDescent="0.25">
      <c r="B16" s="12" t="s">
        <v>95</v>
      </c>
      <c r="F16" s="62" t="str">
        <f>'DOSM Wages Report'!B8</f>
        <v>20-24</v>
      </c>
      <c r="G16" s="62" t="str">
        <f>'DOSM Wages Report'!B9</f>
        <v>25-29</v>
      </c>
      <c r="H16" s="62" t="str">
        <f>'DOSM Wages Report'!B10</f>
        <v>30-34</v>
      </c>
      <c r="I16" s="62" t="str">
        <f>'DOSM Wages Report'!B11</f>
        <v>35-39</v>
      </c>
      <c r="J16" s="62" t="str">
        <f>'DOSM Wages Report'!B12</f>
        <v>40-44</v>
      </c>
      <c r="K16" s="62" t="str">
        <f>'DOSM Wages Report'!B13</f>
        <v>45-49</v>
      </c>
      <c r="L16" s="62" t="str">
        <f>'DOSM Wages Report'!B14</f>
        <v>50-54</v>
      </c>
    </row>
    <row r="17" spans="2:24" s="12" customFormat="1" ht="13.2" x14ac:dyDescent="0.25">
      <c r="B17" s="12" t="s">
        <v>51</v>
      </c>
      <c r="F17" s="46">
        <f>_xlfn.XLOOKUP(F15,'EPF Demographics'!$B$5:$B$17,'EPF Demographics'!$E$5:$E$17,,0,)</f>
        <v>1726917</v>
      </c>
      <c r="G17" s="46">
        <f>_xlfn.XLOOKUP(G15,'EPF Demographics'!$B$5:$B$17,'EPF Demographics'!$E$5:$E$17,,0,)</f>
        <v>1620115</v>
      </c>
      <c r="H17" s="46">
        <f>_xlfn.XLOOKUP(H15,'EPF Demographics'!$B$5:$B$17,'EPF Demographics'!$E$5:$E$17,,0,)</f>
        <v>1310555</v>
      </c>
      <c r="I17" s="46">
        <f>_xlfn.XLOOKUP(I15,'EPF Demographics'!$B$5:$B$17,'EPF Demographics'!$E$5:$E$17,,0,)</f>
        <v>1103616</v>
      </c>
      <c r="J17" s="46">
        <f>_xlfn.XLOOKUP(J15,'EPF Demographics'!$B$5:$B$17,'EPF Demographics'!$E$5:$E$17,,0,)</f>
        <v>885250</v>
      </c>
      <c r="K17" s="46">
        <f>_xlfn.XLOOKUP(K15,'EPF Demographics'!$B$5:$B$17,'EPF Demographics'!$E$5:$E$17,,0,)</f>
        <v>745783</v>
      </c>
      <c r="L17" s="46">
        <f>_xlfn.XLOOKUP(L15,'EPF Demographics'!$B$5:$B$17,'EPF Demographics'!$E$5:$E$17,,0,)</f>
        <v>606168</v>
      </c>
    </row>
    <row r="18" spans="2:24" s="12" customFormat="1" ht="13.2" x14ac:dyDescent="0.25">
      <c r="B18" s="12" t="s">
        <v>90</v>
      </c>
      <c r="F18" s="46">
        <f>_xlfn.XLOOKUP(F15,'EPF Demographics'!$B$5:$B$17,'EPF Demographics'!$H$5:$H$17,,0,)/1000000</f>
        <v>16447.278321000002</v>
      </c>
      <c r="G18" s="46">
        <f>_xlfn.XLOOKUP(G15,'EPF Demographics'!$B$5:$B$17,'EPF Demographics'!$H$5:$H$17,,0,)/1000000</f>
        <v>45611.114766999999</v>
      </c>
      <c r="H18" s="46">
        <f>_xlfn.XLOOKUP(H15,'EPF Demographics'!$B$5:$B$17,'EPF Demographics'!$H$5:$H$17,,0,)/1000000</f>
        <v>80224.050743999993</v>
      </c>
      <c r="I18" s="46">
        <f>_xlfn.XLOOKUP(I15,'EPF Demographics'!$B$5:$B$17,'EPF Demographics'!$H$5:$H$17,,0,)/1000000</f>
        <v>124692.92694999999</v>
      </c>
      <c r="J18" s="46">
        <f>_xlfn.XLOOKUP(J15,'EPF Demographics'!$B$5:$B$17,'EPF Demographics'!$H$5:$H$17,,0,)/1000000</f>
        <v>154194.132599</v>
      </c>
      <c r="K18" s="46">
        <f>_xlfn.XLOOKUP(K15,'EPF Demographics'!$B$5:$B$17,'EPF Demographics'!$H$5:$H$17,,0,)/1000000</f>
        <v>179367.76208099999</v>
      </c>
      <c r="L18" s="46">
        <f>_xlfn.XLOOKUP(L15,'EPF Demographics'!$B$5:$B$17,'EPF Demographics'!$H$5:$H$17,,0,)/1000000</f>
        <v>168119.36169200001</v>
      </c>
    </row>
    <row r="19" spans="2:24" s="12" customFormat="1" ht="13.2" x14ac:dyDescent="0.25">
      <c r="B19" s="12" t="s">
        <v>91</v>
      </c>
      <c r="F19" s="46">
        <f>F18/F17*1000000</f>
        <v>9524.0699587762465</v>
      </c>
      <c r="G19" s="46">
        <f t="shared" ref="G19:L19" si="0">G18/G17*1000000</f>
        <v>28153.010599247584</v>
      </c>
      <c r="H19" s="46">
        <f t="shared" si="0"/>
        <v>61213.799301822502</v>
      </c>
      <c r="I19" s="46">
        <f t="shared" si="0"/>
        <v>112985.79120817386</v>
      </c>
      <c r="J19" s="46">
        <f t="shared" si="0"/>
        <v>174181.45450324769</v>
      </c>
      <c r="K19" s="46">
        <f t="shared" si="0"/>
        <v>240509.31984370787</v>
      </c>
      <c r="L19" s="46">
        <f t="shared" si="0"/>
        <v>277347.80076150503</v>
      </c>
    </row>
    <row r="20" spans="2:24" s="12" customFormat="1" ht="13.2" x14ac:dyDescent="0.25">
      <c r="B20" s="12" t="s">
        <v>130</v>
      </c>
      <c r="F20" s="12">
        <f>54-F14</f>
        <v>32</v>
      </c>
      <c r="G20" s="12">
        <f t="shared" ref="G20:L20" si="1">54-G14</f>
        <v>27</v>
      </c>
      <c r="H20" s="12">
        <f t="shared" si="1"/>
        <v>22</v>
      </c>
      <c r="I20" s="12">
        <f t="shared" si="1"/>
        <v>17</v>
      </c>
      <c r="J20" s="12">
        <f t="shared" si="1"/>
        <v>12</v>
      </c>
      <c r="K20" s="12">
        <f t="shared" si="1"/>
        <v>7</v>
      </c>
      <c r="L20" s="12">
        <f t="shared" si="1"/>
        <v>2</v>
      </c>
    </row>
    <row r="21" spans="2:24" s="12" customFormat="1" ht="13.2" x14ac:dyDescent="0.25">
      <c r="B21" s="12" t="s">
        <v>131</v>
      </c>
      <c r="F21" s="12">
        <f>60-F14</f>
        <v>38</v>
      </c>
      <c r="G21" s="12">
        <f t="shared" ref="G21:L21" si="2">60-G14</f>
        <v>33</v>
      </c>
      <c r="H21" s="12">
        <f t="shared" si="2"/>
        <v>28</v>
      </c>
      <c r="I21" s="12">
        <f t="shared" si="2"/>
        <v>23</v>
      </c>
      <c r="J21" s="12">
        <f t="shared" si="2"/>
        <v>18</v>
      </c>
      <c r="K21" s="12">
        <f t="shared" si="2"/>
        <v>13</v>
      </c>
      <c r="L21" s="12">
        <f t="shared" si="2"/>
        <v>8</v>
      </c>
    </row>
    <row r="22" spans="2:24" s="12" customFormat="1" ht="13.2" x14ac:dyDescent="0.25"/>
    <row r="23" spans="2:24" s="12" customFormat="1" ht="13.2" x14ac:dyDescent="0.25">
      <c r="B23" s="6" t="s">
        <v>117</v>
      </c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</row>
    <row r="24" spans="2:24" s="12" customFormat="1" ht="13.2" x14ac:dyDescent="0.25"/>
    <row r="25" spans="2:24" s="12" customFormat="1" ht="13.2" x14ac:dyDescent="0.25">
      <c r="B25" s="42" t="s">
        <v>140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pans="2:24" s="12" customFormat="1" ht="13.2" x14ac:dyDescent="0.25">
      <c r="B26" s="12" t="s">
        <v>139</v>
      </c>
      <c r="F26" s="47">
        <f>_xlfn.XLOOKUP(54,'EPF forward projections'!$D92:$AP92,'EPF forward projections'!$D100:$AP100,,0,)</f>
        <v>1274195.7851066368</v>
      </c>
      <c r="G26" s="47">
        <f>_xlfn.XLOOKUP(54,'EPF forward projections'!$D79:$AP79,'EPF forward projections'!$D87:$AP87,,0,)</f>
        <v>1006080.1267321119</v>
      </c>
      <c r="H26" s="47">
        <f>_xlfn.XLOOKUP(54,'EPF forward projections'!$D66:$AP66,'EPF forward projections'!$D74:$AP74,,0,)</f>
        <v>817598.97762572777</v>
      </c>
      <c r="I26" s="47">
        <f>_xlfn.XLOOKUP(54,'EPF forward projections'!$D53:$AP53,'EPF forward projections'!$D61:$AP61,,0,)</f>
        <v>693945.30345143401</v>
      </c>
      <c r="J26" s="47">
        <f>_xlfn.XLOOKUP(54,'EPF forward projections'!$D40:$AP40,'EPF forward projections'!$D48:$AP48,,0,)</f>
        <v>585665.08919507021</v>
      </c>
      <c r="K26" s="47">
        <f>_xlfn.XLOOKUP(54,'EPF forward projections'!$D27:$AP27,'EPF forward projections'!$D35:$AP35,,0,)</f>
        <v>488633.04221254063</v>
      </c>
      <c r="L26" s="47">
        <f>_xlfn.XLOOKUP(54,'EPF forward projections'!$D14:$AP14,'EPF forward projections'!$D22:$AP22,,0,)</f>
        <v>360667.60770984669</v>
      </c>
    </row>
    <row r="27" spans="2:24" s="12" customFormat="1" ht="13.2" x14ac:dyDescent="0.25">
      <c r="B27" s="12" t="s">
        <v>141</v>
      </c>
      <c r="F27" s="47">
        <f>_xlfn.XLOOKUP(54,'EPF forward projections'!$D92:$AP92,'EPF forward projections'!$D101:$AP101,,0,)</f>
        <v>615297.05454293382</v>
      </c>
      <c r="G27" s="47">
        <f>_xlfn.XLOOKUP(54,'EPF forward projections'!$D79:$AP79,'EPF forward projections'!$D88:$AP88,,0,)</f>
        <v>530760.64425443672</v>
      </c>
      <c r="H27" s="47">
        <f>_xlfn.XLOOKUP(54,'EPF forward projections'!$D66:$AP66,'EPF forward projections'!$D75:$AP75,,0,)</f>
        <v>457838.79413927521</v>
      </c>
      <c r="I27" s="47">
        <f>_xlfn.XLOOKUP(54,'EPF forward projections'!$D53:$AP53,'EPF forward projections'!$D62:$AP62,,0,)</f>
        <v>394935.76565639157</v>
      </c>
      <c r="J27" s="47">
        <f>_xlfn.XLOOKUP(54,'EPF forward projections'!$D40:$AP40,'EPF forward projections'!$D49:$AP49,,0,)</f>
        <v>340675.06072268897</v>
      </c>
      <c r="K27" s="47">
        <f>_xlfn.XLOOKUP(54,'EPF forward projections'!$D27:$AP27,'EPF forward projections'!$D36:$AP36,,0,)</f>
        <v>293869.3</v>
      </c>
      <c r="L27" s="47" t="str">
        <f>_xlfn.XLOOKUP(54,'EPF forward projections'!$D14:$AP14,'EPF forward projections'!$D23:$AP23,,0,)</f>
        <v>-</v>
      </c>
    </row>
    <row r="28" spans="2:24" s="12" customFormat="1" ht="13.2" x14ac:dyDescent="0.25">
      <c r="B28" s="12" t="s">
        <v>71</v>
      </c>
      <c r="F28" s="47">
        <f>IFERROR(F26-F27,"-")</f>
        <v>658898.73056370299</v>
      </c>
      <c r="G28" s="47">
        <f t="shared" ref="G28:L28" si="3">IFERROR(G26-G27,"-")</f>
        <v>475319.48247767519</v>
      </c>
      <c r="H28" s="47">
        <f t="shared" si="3"/>
        <v>359760.18348645256</v>
      </c>
      <c r="I28" s="47">
        <f t="shared" si="3"/>
        <v>299009.53779504244</v>
      </c>
      <c r="J28" s="47">
        <f t="shared" si="3"/>
        <v>244990.02847238124</v>
      </c>
      <c r="K28" s="47">
        <f t="shared" si="3"/>
        <v>194763.74221254064</v>
      </c>
      <c r="L28" s="47" t="str">
        <f t="shared" si="3"/>
        <v>-</v>
      </c>
    </row>
    <row r="29" spans="2:24" s="12" customFormat="1" ht="13.2" x14ac:dyDescent="0.25">
      <c r="B29" s="12" t="s">
        <v>142</v>
      </c>
      <c r="F29" s="47">
        <f>_xlfn.XLOOKUP(54,'EPF forward projections'!$D92:$AP92,'EPF forward projections'!$D102:$AP102,,0,)</f>
        <v>990694.89648429002</v>
      </c>
      <c r="G29" s="47">
        <f>_xlfn.XLOOKUP(54,'EPF forward projections'!$D79:$AP79,'EPF forward projections'!$D89:$AP89,,0,)</f>
        <v>854582.1203519085</v>
      </c>
      <c r="H29" s="47">
        <f>_xlfn.XLOOKUP(54,'EPF forward projections'!$D66:$AP66,'EPF forward projections'!$D76:$AP76,,0,)</f>
        <v>737170.04399320111</v>
      </c>
      <c r="I29" s="47">
        <f>_xlfn.XLOOKUP(54,'EPF forward projections'!$D53:$AP53,'EPF forward projections'!$D63:$AP63,,0,)</f>
        <v>635889.35553339589</v>
      </c>
      <c r="J29" s="47">
        <f>_xlfn.XLOOKUP(54,'EPF forward projections'!$D40:$AP40,'EPF forward projections'!$D50:$AP50,,0,)</f>
        <v>548523.74397949211</v>
      </c>
      <c r="K29" s="47">
        <f>_xlfn.XLOOKUP(54,'EPF forward projections'!$D27:$AP27,'EPF forward projections'!$D37:$AP37,,0,)</f>
        <v>473161.4</v>
      </c>
      <c r="L29" s="47" t="str">
        <f>_xlfn.XLOOKUP(54,'EPF forward projections'!$D14:$AP14,'EPF forward projections'!$D24:$AP24,,0,)</f>
        <v>-</v>
      </c>
    </row>
    <row r="30" spans="2:24" s="12" customFormat="1" ht="13.2" x14ac:dyDescent="0.25">
      <c r="B30" s="12" t="s">
        <v>71</v>
      </c>
      <c r="F30" s="47">
        <f>IFERROR(F26-F29,"-")</f>
        <v>283500.8886223468</v>
      </c>
      <c r="G30" s="47">
        <f t="shared" ref="G30:L30" si="4">IFERROR(G26-G29,"-")</f>
        <v>151498.00638020341</v>
      </c>
      <c r="H30" s="47">
        <f t="shared" si="4"/>
        <v>80428.933632526663</v>
      </c>
      <c r="I30" s="47">
        <f t="shared" si="4"/>
        <v>58055.947918038117</v>
      </c>
      <c r="J30" s="47">
        <f t="shared" si="4"/>
        <v>37141.345215578098</v>
      </c>
      <c r="K30" s="47">
        <f t="shared" si="4"/>
        <v>15471.64221254061</v>
      </c>
      <c r="L30" s="47" t="str">
        <f t="shared" si="4"/>
        <v>-</v>
      </c>
    </row>
    <row r="31" spans="2:24" s="12" customFormat="1" ht="13.2" x14ac:dyDescent="0.25"/>
    <row r="32" spans="2:24" s="12" customFormat="1" ht="13.2" x14ac:dyDescent="0.25">
      <c r="B32" s="42" t="s">
        <v>118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</row>
    <row r="33" spans="2:24" s="12" customFormat="1" ht="13.2" x14ac:dyDescent="0.25">
      <c r="B33" s="12" t="s">
        <v>96</v>
      </c>
      <c r="F33" s="47">
        <f>_xlfn.XLOOKUP(60,'EPF forward projections'!$D92:$AP92,'EPF forward projections'!$D100:$AP100,,0,)</f>
        <v>2044334.5367134672</v>
      </c>
      <c r="G33" s="47">
        <f>_xlfn.XLOOKUP(60,'EPF forward projections'!$D79:$AP79,'EPF forward projections'!$D87:$AP87,,0,)</f>
        <v>1621245.4230421924</v>
      </c>
      <c r="H33" s="47">
        <f>_xlfn.XLOOKUP(60,'EPF forward projections'!$D66:$AP66,'EPF forward projections'!$D74:$AP74,,0,)</f>
        <v>1319185.1865118828</v>
      </c>
      <c r="I33" s="47">
        <f>_xlfn.XLOOKUP(60,'EPF forward projections'!$D53:$AP53,'EPF forward projections'!$D61:$AP61,,0,)</f>
        <v>1115704.6065917353</v>
      </c>
      <c r="J33" s="47">
        <f>_xlfn.XLOOKUP(60,'EPF forward projections'!$D40:$AP40,'EPF forward projections'!$D48:$AP48,,0,)</f>
        <v>938937.05433592445</v>
      </c>
      <c r="K33" s="47">
        <f>_xlfn.XLOOKUP(60,'EPF forward projections'!$D27:$AP27,'EPF forward projections'!$D35:$AP35,,0,)</f>
        <v>782137.5622640528</v>
      </c>
      <c r="L33" s="47">
        <f>_xlfn.XLOOKUP(60,'EPF forward projections'!$D14:$AP14,'EPF forward projections'!$D22:$AP22,,0,)</f>
        <v>587121.60863896261</v>
      </c>
    </row>
    <row r="34" spans="2:24" s="12" customFormat="1" ht="13.2" x14ac:dyDescent="0.25">
      <c r="B34" s="12" t="s">
        <v>141</v>
      </c>
      <c r="F34" s="47">
        <f>_xlfn.XLOOKUP(60,'EPF forward projections'!$D92:$AP92,'EPF forward projections'!$D101:$AP101,,0,)</f>
        <v>1034410.7429587097</v>
      </c>
      <c r="G34" s="47">
        <f>_xlfn.XLOOKUP(60,'EPF forward projections'!$D79:$AP79,'EPF forward projections'!$D88:$AP88,,0,)</f>
        <v>892291.79353753245</v>
      </c>
      <c r="H34" s="47">
        <f>_xlfn.XLOOKUP(60,'EPF forward projections'!$D66:$AP66,'EPF forward projections'!$D75:$AP75,,0,)</f>
        <v>769698.73933937622</v>
      </c>
      <c r="I34" s="47">
        <f>_xlfn.XLOOKUP(60,'EPF forward projections'!$D53:$AP53,'EPF forward projections'!$D62:$AP62,,0,)</f>
        <v>663948.89388356265</v>
      </c>
      <c r="J34" s="47">
        <f>_xlfn.XLOOKUP(60,'EPF forward projections'!$D40:$AP40,'EPF forward projections'!$D49:$AP49,,0,)</f>
        <v>572728.1482461103</v>
      </c>
      <c r="K34" s="47">
        <f>_xlfn.XLOOKUP(60,'EPF forward projections'!$D27:$AP27,'EPF forward projections'!$D36:$AP36,,0,)</f>
        <v>494040.33174117043</v>
      </c>
      <c r="L34" s="47">
        <f>_xlfn.XLOOKUP(60,'EPF forward projections'!$D14:$AP14,'EPF forward projections'!$D23:$AP23,,0,)</f>
        <v>426163.53</v>
      </c>
    </row>
    <row r="35" spans="2:24" s="12" customFormat="1" ht="13.2" x14ac:dyDescent="0.25">
      <c r="B35" s="12" t="s">
        <v>71</v>
      </c>
      <c r="F35" s="47">
        <f>IFERROR(F33-F34,"-")</f>
        <v>1009923.7937547575</v>
      </c>
      <c r="G35" s="47">
        <f t="shared" ref="G35" si="5">IFERROR(G33-G34,"-")</f>
        <v>728953.62950465991</v>
      </c>
      <c r="H35" s="47">
        <f t="shared" ref="H35" si="6">IFERROR(H33-H34,"-")</f>
        <v>549486.4471725066</v>
      </c>
      <c r="I35" s="47">
        <f t="shared" ref="I35" si="7">IFERROR(I33-I34,"-")</f>
        <v>451755.71270817262</v>
      </c>
      <c r="J35" s="47">
        <f t="shared" ref="J35" si="8">IFERROR(J33-J34,"-")</f>
        <v>366208.90608981415</v>
      </c>
      <c r="K35" s="47">
        <f t="shared" ref="K35" si="9">IFERROR(K33-K34,"-")</f>
        <v>288097.23052288237</v>
      </c>
      <c r="L35" s="47">
        <f t="shared" ref="L35" si="10">IFERROR(L33-L34,"-")</f>
        <v>160958.07863896259</v>
      </c>
    </row>
    <row r="36" spans="2:24" s="12" customFormat="1" ht="13.2" x14ac:dyDescent="0.25">
      <c r="B36" s="12" t="s">
        <v>142</v>
      </c>
      <c r="F36" s="47">
        <f>_xlfn.XLOOKUP(60,'EPF forward projections'!$D92:$AP92,'EPF forward projections'!$D102:$AP102,,0,)</f>
        <v>1724017.904931183</v>
      </c>
      <c r="G36" s="47">
        <f>_xlfn.XLOOKUP(60,'EPF forward projections'!$D79:$AP79,'EPF forward projections'!$D89:$AP89,,0,)</f>
        <v>1487152.9892292209</v>
      </c>
      <c r="H36" s="47">
        <f>_xlfn.XLOOKUP(60,'EPF forward projections'!$D66:$AP66,'EPF forward projections'!$D76:$AP76,,0,)</f>
        <v>1282831.2322322938</v>
      </c>
      <c r="I36" s="47">
        <f>_xlfn.XLOOKUP(60,'EPF forward projections'!$D53:$AP53,'EPF forward projections'!$D63:$AP63,,0,)</f>
        <v>1106581.489805938</v>
      </c>
      <c r="J36" s="47">
        <f>_xlfn.XLOOKUP(60,'EPF forward projections'!$D40:$AP40,'EPF forward projections'!$D50:$AP50,,0,)</f>
        <v>954546.91374351713</v>
      </c>
      <c r="K36" s="47">
        <f>_xlfn.XLOOKUP(60,'EPF forward projections'!$D27:$AP27,'EPF forward projections'!$D37:$AP37,,0,)</f>
        <v>823400.55290195055</v>
      </c>
      <c r="L36" s="47">
        <f>_xlfn.XLOOKUP(60,'EPF forward projections'!$D14:$AP14,'EPF forward projections'!$D24:$AP24,,0,)</f>
        <v>710272.55</v>
      </c>
    </row>
    <row r="37" spans="2:24" s="12" customFormat="1" ht="13.2" x14ac:dyDescent="0.25">
      <c r="B37" s="12" t="s">
        <v>71</v>
      </c>
      <c r="F37" s="47">
        <f>IFERROR(F33-F36,"-")</f>
        <v>320316.63178228424</v>
      </c>
      <c r="G37" s="47">
        <f t="shared" ref="G37" si="11">IFERROR(G33-G36,"-")</f>
        <v>134092.43381297146</v>
      </c>
      <c r="H37" s="47">
        <f t="shared" ref="H37" si="12">IFERROR(H33-H36,"-")</f>
        <v>36353.954279589001</v>
      </c>
      <c r="I37" s="47">
        <f t="shared" ref="I37" si="13">IFERROR(I33-I36,"-")</f>
        <v>9123.1167857972905</v>
      </c>
      <c r="J37" s="47">
        <f t="shared" ref="J37" si="14">IFERROR(J33-J36,"-")</f>
        <v>-15609.859407592681</v>
      </c>
      <c r="K37" s="47">
        <f t="shared" ref="K37" si="15">IFERROR(K33-K36,"-")</f>
        <v>-41262.990637897747</v>
      </c>
      <c r="L37" s="47">
        <f t="shared" ref="L37" si="16">IFERROR(L33-L36,"-")</f>
        <v>-123150.94136103743</v>
      </c>
    </row>
    <row r="38" spans="2:24" s="12" customFormat="1" ht="13.2" x14ac:dyDescent="0.25">
      <c r="C38" s="47"/>
      <c r="D38" s="47"/>
      <c r="E38" s="47"/>
      <c r="F38" s="47"/>
      <c r="G38" s="47"/>
      <c r="H38" s="47"/>
      <c r="I38" s="47"/>
      <c r="J38" s="47"/>
      <c r="K38" s="47"/>
      <c r="L38" s="47"/>
    </row>
    <row r="39" spans="2:24" s="12" customFormat="1" ht="13.2" x14ac:dyDescent="0.25">
      <c r="B39" s="73" t="s">
        <v>137</v>
      </c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21"/>
      <c r="N39" s="73" t="s">
        <v>138</v>
      </c>
      <c r="O39" s="73"/>
      <c r="P39" s="73"/>
      <c r="Q39" s="73"/>
      <c r="R39" s="73"/>
      <c r="S39" s="73"/>
      <c r="T39" s="73"/>
      <c r="U39" s="73"/>
      <c r="V39" s="73"/>
      <c r="W39" s="73"/>
      <c r="X39" s="73"/>
    </row>
    <row r="40" spans="2:24" s="12" customFormat="1" ht="13.2" x14ac:dyDescent="0.25"/>
    <row r="41" spans="2:24" s="12" customFormat="1" ht="13.2" x14ac:dyDescent="0.25">
      <c r="B41" s="6" t="s">
        <v>97</v>
      </c>
      <c r="D41" s="51" t="s">
        <v>57</v>
      </c>
      <c r="E41" s="51"/>
      <c r="F41" s="51"/>
      <c r="G41" s="51"/>
      <c r="H41" s="51"/>
      <c r="I41" s="51"/>
      <c r="J41" s="51"/>
      <c r="K41" s="51"/>
      <c r="L41" s="51"/>
      <c r="N41" s="6" t="s">
        <v>97</v>
      </c>
      <c r="P41" s="51" t="s">
        <v>57</v>
      </c>
      <c r="Q41" s="51"/>
      <c r="R41" s="51"/>
      <c r="S41" s="51"/>
      <c r="T41" s="51"/>
      <c r="U41" s="51"/>
      <c r="V41" s="51"/>
      <c r="W41" s="51"/>
      <c r="X41" s="51"/>
    </row>
    <row r="42" spans="2:24" s="12" customFormat="1" ht="13.2" x14ac:dyDescent="0.25">
      <c r="C42" s="49">
        <f>L35</f>
        <v>160958.07863896259</v>
      </c>
      <c r="D42" s="50">
        <f>E42-0.005</f>
        <v>4.0000000000000008E-2</v>
      </c>
      <c r="E42" s="50">
        <f>F42-0.005</f>
        <v>4.5000000000000005E-2</v>
      </c>
      <c r="F42" s="50">
        <f>G42-0.005</f>
        <v>0.05</v>
      </c>
      <c r="G42" s="50">
        <v>5.5E-2</v>
      </c>
      <c r="H42" s="50">
        <f>G42+0.005</f>
        <v>0.06</v>
      </c>
      <c r="I42" s="50">
        <f>H42+0.005</f>
        <v>6.5000000000000002E-2</v>
      </c>
      <c r="J42" s="50">
        <f>I42+0.005</f>
        <v>7.0000000000000007E-2</v>
      </c>
      <c r="K42" s="50">
        <f t="shared" ref="K42" si="17">J42+0.005</f>
        <v>7.5000000000000011E-2</v>
      </c>
      <c r="L42" s="50">
        <f t="shared" ref="L42" si="18">K42+0.005</f>
        <v>8.0000000000000016E-2</v>
      </c>
      <c r="O42" s="49">
        <f>L37</f>
        <v>-123150.94136103743</v>
      </c>
      <c r="P42" s="50">
        <f>Q42-0.005</f>
        <v>4.0000000000000008E-2</v>
      </c>
      <c r="Q42" s="50">
        <f>R42-0.005</f>
        <v>4.5000000000000005E-2</v>
      </c>
      <c r="R42" s="50">
        <f>S42-0.005</f>
        <v>0.05</v>
      </c>
      <c r="S42" s="50">
        <v>5.5E-2</v>
      </c>
      <c r="T42" s="50">
        <f>S42+0.005</f>
        <v>0.06</v>
      </c>
      <c r="U42" s="50">
        <f>T42+0.005</f>
        <v>6.5000000000000002E-2</v>
      </c>
      <c r="V42" s="50">
        <f>U42+0.005</f>
        <v>7.0000000000000007E-2</v>
      </c>
      <c r="W42" s="50">
        <f t="shared" ref="W42" si="19">V42+0.005</f>
        <v>7.5000000000000011E-2</v>
      </c>
      <c r="X42" s="50">
        <f t="shared" ref="X42" si="20">W42+0.005</f>
        <v>8.0000000000000016E-2</v>
      </c>
    </row>
    <row r="43" spans="2:24" s="12" customFormat="1" ht="13.2" x14ac:dyDescent="0.25">
      <c r="B43" s="22"/>
      <c r="C43" s="50">
        <f>C44-1%</f>
        <v>0.21</v>
      </c>
      <c r="D43" s="47">
        <f t="dataTable" ref="D43:L51" dt2D="1" dtr="1" r1="F7" r2="F9" ca="1"/>
        <v>61385.982621095027</v>
      </c>
      <c r="E43" s="47">
        <v>80878.469806007051</v>
      </c>
      <c r="F43" s="47">
        <v>101102.02778045589</v>
      </c>
      <c r="G43" s="47">
        <v>122080.98942847399</v>
      </c>
      <c r="H43" s="71">
        <v>143840.38400152023</v>
      </c>
      <c r="I43" s="47">
        <v>166405.95371406607</v>
      </c>
      <c r="J43" s="47">
        <v>189804.17065482493</v>
      </c>
      <c r="K43" s="47">
        <v>214062.25401811127</v>
      </c>
      <c r="L43" s="47">
        <v>239208.18765986268</v>
      </c>
      <c r="N43" s="22"/>
      <c r="O43" s="50">
        <f>O44-1%</f>
        <v>0.21</v>
      </c>
      <c r="P43" s="47">
        <f t="dataTable" ref="P43:X51" dt2D="1" dtr="1" r1="F7" r2="F9" ca="1"/>
        <v>-222723.03737890499</v>
      </c>
      <c r="Q43" s="47">
        <v>-203230.55019399297</v>
      </c>
      <c r="R43" s="47">
        <v>-183006.99221954413</v>
      </c>
      <c r="S43" s="47">
        <v>-162028.03057152603</v>
      </c>
      <c r="T43" s="71">
        <v>-140268.63599847979</v>
      </c>
      <c r="U43" s="47">
        <v>-117703.06628593395</v>
      </c>
      <c r="V43" s="47">
        <v>-94304.849345175084</v>
      </c>
      <c r="W43" s="47">
        <v>-70046.765981888748</v>
      </c>
      <c r="X43" s="47">
        <v>-44900.832340137335</v>
      </c>
    </row>
    <row r="44" spans="2:24" s="12" customFormat="1" ht="13.2" x14ac:dyDescent="0.25">
      <c r="B44" s="22"/>
      <c r="C44" s="50">
        <f>C45-1%</f>
        <v>0.22</v>
      </c>
      <c r="D44" s="47">
        <v>65604.033150555217</v>
      </c>
      <c r="E44" s="47">
        <v>85191.050755541364</v>
      </c>
      <c r="F44" s="47">
        <v>105511.4863631624</v>
      </c>
      <c r="G44" s="47">
        <v>126589.72958744504</v>
      </c>
      <c r="H44" s="71">
        <v>148450.86765103322</v>
      </c>
      <c r="I44" s="47">
        <v>171120.7020041215</v>
      </c>
      <c r="J44" s="47">
        <v>194625.76525938709</v>
      </c>
      <c r="K44" s="47">
        <v>218993.33844741515</v>
      </c>
      <c r="L44" s="47">
        <v>244251.4685971525</v>
      </c>
      <c r="N44" s="22"/>
      <c r="O44" s="50">
        <f>O45-1%</f>
        <v>0.22</v>
      </c>
      <c r="P44" s="47">
        <v>-218504.9868494448</v>
      </c>
      <c r="Q44" s="47">
        <v>-198917.96924445865</v>
      </c>
      <c r="R44" s="47">
        <v>-178597.53363683762</v>
      </c>
      <c r="S44" s="47">
        <v>-157519.29041255498</v>
      </c>
      <c r="T44" s="71">
        <v>-135658.1523489668</v>
      </c>
      <c r="U44" s="47">
        <v>-112988.31799587852</v>
      </c>
      <c r="V44" s="47">
        <v>-89483.254740612931</v>
      </c>
      <c r="W44" s="47">
        <v>-65115.681552584865</v>
      </c>
      <c r="X44" s="47">
        <v>-39857.551402847515</v>
      </c>
    </row>
    <row r="45" spans="2:24" s="12" customFormat="1" ht="13.2" x14ac:dyDescent="0.25">
      <c r="B45" s="22"/>
      <c r="C45" s="50">
        <v>0.23</v>
      </c>
      <c r="D45" s="70">
        <v>69822.083680015407</v>
      </c>
      <c r="E45" s="70">
        <v>89503.631705075619</v>
      </c>
      <c r="F45" s="70">
        <v>109920.94494586904</v>
      </c>
      <c r="G45" s="70">
        <v>131098.4697464162</v>
      </c>
      <c r="H45" s="72">
        <v>153061.35130054632</v>
      </c>
      <c r="I45" s="47">
        <v>175835.45029417693</v>
      </c>
      <c r="J45" s="47">
        <v>199447.35986394912</v>
      </c>
      <c r="K45" s="47">
        <v>223924.42287671915</v>
      </c>
      <c r="L45" s="47">
        <v>249294.74953444221</v>
      </c>
      <c r="N45" s="22"/>
      <c r="O45" s="50">
        <v>0.23</v>
      </c>
      <c r="P45" s="70">
        <v>-214286.93631998461</v>
      </c>
      <c r="Q45" s="70">
        <v>-194605.3882949244</v>
      </c>
      <c r="R45" s="70">
        <v>-174188.07505413098</v>
      </c>
      <c r="S45" s="70">
        <v>-153010.55025358382</v>
      </c>
      <c r="T45" s="72">
        <v>-131047.6686994537</v>
      </c>
      <c r="U45" s="47">
        <v>-108273.56970582309</v>
      </c>
      <c r="V45" s="47">
        <v>-84661.660136050894</v>
      </c>
      <c r="W45" s="47">
        <v>-60184.597123280866</v>
      </c>
      <c r="X45" s="47">
        <v>-34814.270465557813</v>
      </c>
    </row>
    <row r="46" spans="2:24" s="12" customFormat="1" ht="13.2" x14ac:dyDescent="0.25">
      <c r="B46" s="22" t="s">
        <v>134</v>
      </c>
      <c r="C46" s="50">
        <f>C45+1%</f>
        <v>0.24000000000000002</v>
      </c>
      <c r="D46" s="47">
        <v>74040.134209475596</v>
      </c>
      <c r="E46" s="47">
        <v>93816.212654609873</v>
      </c>
      <c r="F46" s="47">
        <v>114330.40352857567</v>
      </c>
      <c r="G46" s="47">
        <v>135607.20990538714</v>
      </c>
      <c r="H46" s="47">
        <v>157671.8349500593</v>
      </c>
      <c r="I46" s="47">
        <v>180550.19858423225</v>
      </c>
      <c r="J46" s="47">
        <v>204268.95446851128</v>
      </c>
      <c r="K46" s="47">
        <v>228855.50730602315</v>
      </c>
      <c r="L46" s="47">
        <v>254338.03047173203</v>
      </c>
      <c r="N46" s="22" t="s">
        <v>134</v>
      </c>
      <c r="O46" s="50">
        <f>O45+1%</f>
        <v>0.24000000000000002</v>
      </c>
      <c r="P46" s="47">
        <v>-210068.88579052442</v>
      </c>
      <c r="Q46" s="47">
        <v>-190292.80734539015</v>
      </c>
      <c r="R46" s="47">
        <v>-169778.61647142435</v>
      </c>
      <c r="S46" s="47">
        <v>-148501.81009461288</v>
      </c>
      <c r="T46" s="47">
        <v>-126437.18504994072</v>
      </c>
      <c r="U46" s="47">
        <v>-103558.82141576777</v>
      </c>
      <c r="V46" s="47">
        <v>-79840.065531488741</v>
      </c>
      <c r="W46" s="47">
        <v>-55253.512693976867</v>
      </c>
      <c r="X46" s="47">
        <v>-29770.989528267994</v>
      </c>
    </row>
    <row r="47" spans="2:24" s="12" customFormat="1" ht="13.2" x14ac:dyDescent="0.25">
      <c r="B47" s="22" t="s">
        <v>135</v>
      </c>
      <c r="C47" s="50">
        <f t="shared" ref="C47:C51" si="21">C46+1%</f>
        <v>0.25</v>
      </c>
      <c r="D47" s="47">
        <v>78258.184738935845</v>
      </c>
      <c r="E47" s="47">
        <v>98128.793604144128</v>
      </c>
      <c r="F47" s="47">
        <v>118739.86211128242</v>
      </c>
      <c r="G47" s="47">
        <v>140115.95006435807</v>
      </c>
      <c r="H47" s="47">
        <v>162282.31859957229</v>
      </c>
      <c r="I47" s="47">
        <v>185264.94687428768</v>
      </c>
      <c r="J47" s="47">
        <v>209090.54907307343</v>
      </c>
      <c r="K47" s="47">
        <v>233786.59173532692</v>
      </c>
      <c r="L47" s="47">
        <v>259381.31140902173</v>
      </c>
      <c r="N47" s="22" t="s">
        <v>135</v>
      </c>
      <c r="O47" s="50">
        <f t="shared" ref="O47:O51" si="22">O46+1%</f>
        <v>0.25</v>
      </c>
      <c r="P47" s="47">
        <v>-205850.83526106417</v>
      </c>
      <c r="Q47" s="47">
        <v>-185980.22639585589</v>
      </c>
      <c r="R47" s="47">
        <v>-165369.1578887176</v>
      </c>
      <c r="S47" s="47">
        <v>-143993.06993564195</v>
      </c>
      <c r="T47" s="47">
        <v>-121826.70140042773</v>
      </c>
      <c r="U47" s="47">
        <v>-98844.073125712341</v>
      </c>
      <c r="V47" s="47">
        <v>-75018.470926926588</v>
      </c>
      <c r="W47" s="47">
        <v>-50322.428264673101</v>
      </c>
      <c r="X47" s="47">
        <v>-24727.708590978291</v>
      </c>
    </row>
    <row r="48" spans="2:24" s="12" customFormat="1" ht="13.2" x14ac:dyDescent="0.25">
      <c r="B48" s="22" t="s">
        <v>136</v>
      </c>
      <c r="C48" s="50">
        <f t="shared" si="21"/>
        <v>0.26</v>
      </c>
      <c r="D48" s="47">
        <v>82476.235268395976</v>
      </c>
      <c r="E48" s="47">
        <v>102441.37455367832</v>
      </c>
      <c r="F48" s="47">
        <v>123149.32069398894</v>
      </c>
      <c r="G48" s="47">
        <v>144624.69022332935</v>
      </c>
      <c r="H48" s="47">
        <v>166892.80224908539</v>
      </c>
      <c r="I48" s="47">
        <v>189979.69516434288</v>
      </c>
      <c r="J48" s="47">
        <v>213912.14367763535</v>
      </c>
      <c r="K48" s="47">
        <v>238717.6761646308</v>
      </c>
      <c r="L48" s="47">
        <v>264424.59234631166</v>
      </c>
      <c r="N48" s="22" t="s">
        <v>136</v>
      </c>
      <c r="O48" s="50">
        <f t="shared" si="22"/>
        <v>0.26</v>
      </c>
      <c r="P48" s="47">
        <v>-201632.78473160404</v>
      </c>
      <c r="Q48" s="47">
        <v>-181667.64544632169</v>
      </c>
      <c r="R48" s="47">
        <v>-160959.69930601108</v>
      </c>
      <c r="S48" s="47">
        <v>-139484.32977667067</v>
      </c>
      <c r="T48" s="47">
        <v>-117216.21775091463</v>
      </c>
      <c r="U48" s="47">
        <v>-94129.324835657142</v>
      </c>
      <c r="V48" s="47">
        <v>-70196.876322364667</v>
      </c>
      <c r="W48" s="47">
        <v>-45391.343835369218</v>
      </c>
      <c r="X48" s="47">
        <v>-19684.427653688355</v>
      </c>
    </row>
    <row r="49" spans="2:24" s="12" customFormat="1" ht="13.2" x14ac:dyDescent="0.25">
      <c r="B49" s="22"/>
      <c r="C49" s="50">
        <f t="shared" si="21"/>
        <v>0.27</v>
      </c>
      <c r="D49" s="47">
        <v>86694.285797856224</v>
      </c>
      <c r="E49" s="47">
        <v>106753.95550321252</v>
      </c>
      <c r="F49" s="47">
        <v>127558.77927669545</v>
      </c>
      <c r="G49" s="47">
        <v>149133.4303823004</v>
      </c>
      <c r="H49" s="47">
        <v>171503.28589859838</v>
      </c>
      <c r="I49" s="47">
        <v>194694.44345439819</v>
      </c>
      <c r="J49" s="47">
        <v>218733.7382821975</v>
      </c>
      <c r="K49" s="47">
        <v>243648.7605939348</v>
      </c>
      <c r="L49" s="47">
        <v>269467.87328360148</v>
      </c>
      <c r="N49" s="22"/>
      <c r="O49" s="50">
        <f t="shared" si="22"/>
        <v>0.27</v>
      </c>
      <c r="P49" s="47">
        <v>-197414.73420214379</v>
      </c>
      <c r="Q49" s="47">
        <v>-177355.0644967875</v>
      </c>
      <c r="R49" s="47">
        <v>-156550.24072330457</v>
      </c>
      <c r="S49" s="47">
        <v>-134975.58961769962</v>
      </c>
      <c r="T49" s="47">
        <v>-112605.73410140164</v>
      </c>
      <c r="U49" s="47">
        <v>-89414.576545601827</v>
      </c>
      <c r="V49" s="47">
        <v>-65375.281717802514</v>
      </c>
      <c r="W49" s="47">
        <v>-40460.259406065219</v>
      </c>
      <c r="X49" s="47">
        <v>-14641.146716398536</v>
      </c>
    </row>
    <row r="50" spans="2:24" s="12" customFormat="1" ht="13.2" x14ac:dyDescent="0.25">
      <c r="B50" s="22"/>
      <c r="C50" s="50">
        <f t="shared" si="21"/>
        <v>0.28000000000000003</v>
      </c>
      <c r="D50" s="47">
        <v>90912.336327316356</v>
      </c>
      <c r="E50" s="47">
        <v>111066.53645274683</v>
      </c>
      <c r="F50" s="47">
        <v>131968.23785940208</v>
      </c>
      <c r="G50" s="47">
        <v>153642.17054127168</v>
      </c>
      <c r="H50" s="47">
        <v>176113.76954811148</v>
      </c>
      <c r="I50" s="47">
        <v>199409.19174445362</v>
      </c>
      <c r="J50" s="47">
        <v>223555.33288675966</v>
      </c>
      <c r="K50" s="47">
        <v>248579.84502323845</v>
      </c>
      <c r="L50" s="47">
        <v>274511.15422089107</v>
      </c>
      <c r="N50" s="22"/>
      <c r="O50" s="50">
        <f t="shared" si="22"/>
        <v>0.28000000000000003</v>
      </c>
      <c r="P50" s="47">
        <v>-193196.68367268366</v>
      </c>
      <c r="Q50" s="47">
        <v>-173042.48354725318</v>
      </c>
      <c r="R50" s="47">
        <v>-152140.78214059793</v>
      </c>
      <c r="S50" s="47">
        <v>-130466.84945872833</v>
      </c>
      <c r="T50" s="47">
        <v>-107995.25045188854</v>
      </c>
      <c r="U50" s="47">
        <v>-84699.828255546396</v>
      </c>
      <c r="V50" s="47">
        <v>-60553.687113240361</v>
      </c>
      <c r="W50" s="47">
        <v>-35529.174976761569</v>
      </c>
      <c r="X50" s="47">
        <v>-9597.8657791089499</v>
      </c>
    </row>
    <row r="51" spans="2:24" s="12" customFormat="1" ht="13.2" x14ac:dyDescent="0.25">
      <c r="B51" s="22"/>
      <c r="C51" s="50">
        <f t="shared" si="21"/>
        <v>0.29000000000000004</v>
      </c>
      <c r="D51" s="47">
        <v>95130.38685677672</v>
      </c>
      <c r="E51" s="47">
        <v>115379.11740228103</v>
      </c>
      <c r="F51" s="47">
        <v>136377.69644210872</v>
      </c>
      <c r="G51" s="47">
        <v>158150.9107002425</v>
      </c>
      <c r="H51" s="47">
        <v>180724.25319762446</v>
      </c>
      <c r="I51" s="47">
        <v>204123.94003450917</v>
      </c>
      <c r="J51" s="47">
        <v>228376.92749132181</v>
      </c>
      <c r="K51" s="47">
        <v>253510.92945254268</v>
      </c>
      <c r="L51" s="47">
        <v>279554.43515818089</v>
      </c>
      <c r="N51" s="22"/>
      <c r="O51" s="50">
        <f t="shared" si="22"/>
        <v>0.29000000000000004</v>
      </c>
      <c r="P51" s="47">
        <v>-188978.6331432233</v>
      </c>
      <c r="Q51" s="47">
        <v>-168729.90259771899</v>
      </c>
      <c r="R51" s="47">
        <v>-147731.3235578913</v>
      </c>
      <c r="S51" s="47">
        <v>-125958.10929975752</v>
      </c>
      <c r="T51" s="47">
        <v>-103384.76680237555</v>
      </c>
      <c r="U51" s="47">
        <v>-79985.079965490848</v>
      </c>
      <c r="V51" s="47">
        <v>-55732.092508678208</v>
      </c>
      <c r="W51" s="47">
        <v>-30598.090547457337</v>
      </c>
      <c r="X51" s="47">
        <v>-4554.5848418191308</v>
      </c>
    </row>
    <row r="52" spans="2:24" s="12" customFormat="1" ht="13.2" x14ac:dyDescent="0.25"/>
    <row r="53" spans="2:24" s="12" customFormat="1" ht="13.2" x14ac:dyDescent="0.25">
      <c r="B53" s="6" t="s">
        <v>98</v>
      </c>
      <c r="D53" s="51" t="s">
        <v>57</v>
      </c>
      <c r="E53" s="51"/>
      <c r="F53" s="51"/>
      <c r="G53" s="51"/>
      <c r="H53" s="51"/>
      <c r="I53" s="51"/>
      <c r="J53" s="51"/>
      <c r="K53" s="51"/>
      <c r="L53" s="51"/>
      <c r="N53" s="6" t="s">
        <v>98</v>
      </c>
      <c r="P53" s="51" t="s">
        <v>57</v>
      </c>
      <c r="Q53" s="51"/>
      <c r="R53" s="51"/>
      <c r="S53" s="51"/>
      <c r="T53" s="51"/>
      <c r="U53" s="51"/>
      <c r="V53" s="51"/>
      <c r="W53" s="51"/>
      <c r="X53" s="51"/>
    </row>
    <row r="54" spans="2:24" s="12" customFormat="1" ht="13.2" x14ac:dyDescent="0.25">
      <c r="C54" s="49">
        <f>K35</f>
        <v>288097.23052288237</v>
      </c>
      <c r="D54" s="50">
        <f>E54-0.005</f>
        <v>4.0000000000000008E-2</v>
      </c>
      <c r="E54" s="50">
        <f>F54-0.005</f>
        <v>4.5000000000000005E-2</v>
      </c>
      <c r="F54" s="50">
        <f>G54-0.005</f>
        <v>0.05</v>
      </c>
      <c r="G54" s="50">
        <v>5.5E-2</v>
      </c>
      <c r="H54" s="50">
        <f>G54+0.005</f>
        <v>0.06</v>
      </c>
      <c r="I54" s="50">
        <f>H54+0.005</f>
        <v>6.5000000000000002E-2</v>
      </c>
      <c r="J54" s="50">
        <f>I54+0.005</f>
        <v>7.0000000000000007E-2</v>
      </c>
      <c r="K54" s="50">
        <f t="shared" ref="K54" si="23">J54+0.005</f>
        <v>7.5000000000000011E-2</v>
      </c>
      <c r="L54" s="50">
        <f t="shared" ref="L54" si="24">K54+0.005</f>
        <v>8.0000000000000016E-2</v>
      </c>
      <c r="O54" s="49">
        <f>K37</f>
        <v>-41262.990637897747</v>
      </c>
      <c r="P54" s="50">
        <f>Q54-0.005</f>
        <v>4.0000000000000008E-2</v>
      </c>
      <c r="Q54" s="50">
        <f>R54-0.005</f>
        <v>4.5000000000000005E-2</v>
      </c>
      <c r="R54" s="50">
        <f>S54-0.005</f>
        <v>0.05</v>
      </c>
      <c r="S54" s="50">
        <v>5.5E-2</v>
      </c>
      <c r="T54" s="50">
        <f>S54+0.005</f>
        <v>0.06</v>
      </c>
      <c r="U54" s="50">
        <f>T54+0.005</f>
        <v>6.5000000000000002E-2</v>
      </c>
      <c r="V54" s="50">
        <f>U54+0.005</f>
        <v>7.0000000000000007E-2</v>
      </c>
      <c r="W54" s="50">
        <f t="shared" ref="W54" si="25">V54+0.005</f>
        <v>7.5000000000000011E-2</v>
      </c>
      <c r="X54" s="50">
        <f t="shared" ref="X54" si="26">W54+0.005</f>
        <v>8.0000000000000016E-2</v>
      </c>
    </row>
    <row r="55" spans="2:24" s="12" customFormat="1" ht="13.2" x14ac:dyDescent="0.25">
      <c r="B55" s="22"/>
      <c r="C55" s="50">
        <f>C56-1%</f>
        <v>0.21</v>
      </c>
      <c r="D55" s="47">
        <f t="dataTable" ref="D55:L63" dt2D="1" dtr="1" r1="F7" r2="F9" ca="1"/>
        <v>99390.091738163552</v>
      </c>
      <c r="E55" s="47">
        <v>134643.64680847671</v>
      </c>
      <c r="F55" s="47">
        <v>172018.77554932859</v>
      </c>
      <c r="G55" s="47">
        <v>211636.30221505283</v>
      </c>
      <c r="H55" s="71">
        <v>253623.40966834646</v>
      </c>
      <c r="I55" s="47">
        <v>298113.94419166195</v>
      </c>
      <c r="J55" s="47">
        <v>345248.7334387239</v>
      </c>
      <c r="K55" s="47">
        <v>395175.91802858136</v>
      </c>
      <c r="L55" s="47">
        <v>448051.29730134894</v>
      </c>
      <c r="N55" s="22"/>
      <c r="O55" s="50">
        <f>O56-1%</f>
        <v>0.21</v>
      </c>
      <c r="P55" s="47">
        <f t="dataTable" ref="P55:X63" dt2D="1" dtr="1" r1="F7" r2="F9" ca="1"/>
        <v>-229970.12942261656</v>
      </c>
      <c r="Q55" s="47">
        <v>-194716.5743523034</v>
      </c>
      <c r="R55" s="47">
        <v>-157341.44561145152</v>
      </c>
      <c r="S55" s="47">
        <v>-117723.91894572729</v>
      </c>
      <c r="T55" s="71">
        <v>-75736.811492433655</v>
      </c>
      <c r="U55" s="47">
        <v>-31246.27696911816</v>
      </c>
      <c r="V55" s="47">
        <v>15888.512277943781</v>
      </c>
      <c r="W55" s="47">
        <v>65815.696867801249</v>
      </c>
      <c r="X55" s="47">
        <v>118691.07614056882</v>
      </c>
    </row>
    <row r="56" spans="2:24" s="12" customFormat="1" ht="13.2" x14ac:dyDescent="0.25">
      <c r="B56" s="22"/>
      <c r="C56" s="50">
        <f>C57-1%</f>
        <v>0.22</v>
      </c>
      <c r="D56" s="47">
        <v>107611.94956932677</v>
      </c>
      <c r="E56" s="47">
        <v>143156.23033670959</v>
      </c>
      <c r="F56" s="47">
        <v>180834.19902817573</v>
      </c>
      <c r="G56" s="47">
        <v>220767.19889938767</v>
      </c>
      <c r="H56" s="71">
        <v>263082.95338539378</v>
      </c>
      <c r="I56" s="47">
        <v>307915.87175503519</v>
      </c>
      <c r="J56" s="47">
        <v>355407.36793577595</v>
      </c>
      <c r="K56" s="47">
        <v>405706.19301233528</v>
      </c>
      <c r="L56" s="47">
        <v>458968.78191929561</v>
      </c>
      <c r="N56" s="22"/>
      <c r="O56" s="50">
        <f>O57-1%</f>
        <v>0.22</v>
      </c>
      <c r="P56" s="47">
        <v>-221748.27159145335</v>
      </c>
      <c r="Q56" s="47">
        <v>-186203.99082407053</v>
      </c>
      <c r="R56" s="47">
        <v>-148526.02213260438</v>
      </c>
      <c r="S56" s="47">
        <v>-108593.02226139244</v>
      </c>
      <c r="T56" s="71">
        <v>-66277.267775386339</v>
      </c>
      <c r="U56" s="47">
        <v>-21444.349405744928</v>
      </c>
      <c r="V56" s="47">
        <v>26047.146774995839</v>
      </c>
      <c r="W56" s="47">
        <v>76345.971851555165</v>
      </c>
      <c r="X56" s="47">
        <v>129608.56075851549</v>
      </c>
    </row>
    <row r="57" spans="2:24" s="12" customFormat="1" ht="13.2" x14ac:dyDescent="0.25">
      <c r="B57" s="22"/>
      <c r="C57" s="50">
        <v>0.23</v>
      </c>
      <c r="D57" s="70">
        <v>115833.80740048975</v>
      </c>
      <c r="E57" s="70">
        <v>151668.81386494223</v>
      </c>
      <c r="F57" s="70">
        <v>189649.62250702287</v>
      </c>
      <c r="G57" s="70">
        <v>229898.09558372275</v>
      </c>
      <c r="H57" s="72">
        <v>272542.49710244086</v>
      </c>
      <c r="I57" s="47">
        <v>317717.79931840807</v>
      </c>
      <c r="J57" s="47">
        <v>365566.00243282778</v>
      </c>
      <c r="K57" s="47">
        <v>416236.46799608896</v>
      </c>
      <c r="L57" s="47">
        <v>469886.26653724263</v>
      </c>
      <c r="N57" s="22"/>
      <c r="O57" s="50">
        <v>0.23</v>
      </c>
      <c r="P57" s="70">
        <v>-213526.41376029036</v>
      </c>
      <c r="Q57" s="70">
        <v>-177691.40729583788</v>
      </c>
      <c r="R57" s="70">
        <v>-139710.59865375725</v>
      </c>
      <c r="S57" s="70">
        <v>-99462.125577057363</v>
      </c>
      <c r="T57" s="72">
        <v>-56817.724058339256</v>
      </c>
      <c r="U57" s="47">
        <v>-11642.421842372045</v>
      </c>
      <c r="V57" s="47">
        <v>36205.781272047665</v>
      </c>
      <c r="W57" s="47">
        <v>86876.246835308848</v>
      </c>
      <c r="X57" s="47">
        <v>140526.04537646251</v>
      </c>
    </row>
    <row r="58" spans="2:24" s="12" customFormat="1" ht="13.2" x14ac:dyDescent="0.25">
      <c r="B58" s="22" t="s">
        <v>134</v>
      </c>
      <c r="C58" s="50">
        <f>C57+1%</f>
        <v>0.24000000000000002</v>
      </c>
      <c r="D58" s="47">
        <v>124055.66523165297</v>
      </c>
      <c r="E58" s="47">
        <v>160181.39739317488</v>
      </c>
      <c r="F58" s="47">
        <v>198465.04598586977</v>
      </c>
      <c r="G58" s="47">
        <v>239028.9922680576</v>
      </c>
      <c r="H58" s="47">
        <v>282002.04081948771</v>
      </c>
      <c r="I58" s="47">
        <v>327519.72688178142</v>
      </c>
      <c r="J58" s="47">
        <v>375724.63692987984</v>
      </c>
      <c r="K58" s="47">
        <v>426766.74297984265</v>
      </c>
      <c r="L58" s="47">
        <v>480803.75115518965</v>
      </c>
      <c r="N58" s="22" t="s">
        <v>134</v>
      </c>
      <c r="O58" s="50">
        <f>O57+1%</f>
        <v>0.24000000000000002</v>
      </c>
      <c r="P58" s="47">
        <v>-205304.55592912715</v>
      </c>
      <c r="Q58" s="47">
        <v>-169178.82376760524</v>
      </c>
      <c r="R58" s="47">
        <v>-130895.17517491034</v>
      </c>
      <c r="S58" s="47">
        <v>-90331.228892722516</v>
      </c>
      <c r="T58" s="47">
        <v>-47358.180341292406</v>
      </c>
      <c r="U58" s="47">
        <v>-1840.4942789986962</v>
      </c>
      <c r="V58" s="47">
        <v>46364.415769099724</v>
      </c>
      <c r="W58" s="47">
        <v>97406.521819062531</v>
      </c>
      <c r="X58" s="47">
        <v>151443.52999440953</v>
      </c>
    </row>
    <row r="59" spans="2:24" s="12" customFormat="1" ht="13.2" x14ac:dyDescent="0.25">
      <c r="B59" s="22" t="s">
        <v>135</v>
      </c>
      <c r="C59" s="50">
        <f t="shared" ref="C59:C63" si="27">C58+1%</f>
        <v>0.25</v>
      </c>
      <c r="D59" s="47">
        <v>132277.52306281572</v>
      </c>
      <c r="E59" s="47">
        <v>168693.98092140717</v>
      </c>
      <c r="F59" s="47">
        <v>207280.46946471668</v>
      </c>
      <c r="G59" s="47">
        <v>248159.88895239256</v>
      </c>
      <c r="H59" s="47">
        <v>291461.58453653479</v>
      </c>
      <c r="I59" s="47">
        <v>337321.65444515477</v>
      </c>
      <c r="J59" s="47">
        <v>385883.27142693155</v>
      </c>
      <c r="K59" s="47">
        <v>437297.01796359656</v>
      </c>
      <c r="L59" s="47">
        <v>491721.2357731369</v>
      </c>
      <c r="N59" s="22" t="s">
        <v>135</v>
      </c>
      <c r="O59" s="50">
        <f t="shared" ref="O59:O63" si="28">O58+1%</f>
        <v>0.25</v>
      </c>
      <c r="P59" s="47">
        <v>-197082.6980979644</v>
      </c>
      <c r="Q59" s="47">
        <v>-160666.24023937294</v>
      </c>
      <c r="R59" s="47">
        <v>-122079.75169606344</v>
      </c>
      <c r="S59" s="47">
        <v>-81200.332208387554</v>
      </c>
      <c r="T59" s="47">
        <v>-37898.636624245322</v>
      </c>
      <c r="U59" s="47">
        <v>7961.4332843746524</v>
      </c>
      <c r="V59" s="47">
        <v>56523.050266151433</v>
      </c>
      <c r="W59" s="47">
        <v>107936.79680281645</v>
      </c>
      <c r="X59" s="47">
        <v>162361.01461235678</v>
      </c>
    </row>
    <row r="60" spans="2:24" s="12" customFormat="1" ht="13.2" x14ac:dyDescent="0.25">
      <c r="B60" s="22" t="s">
        <v>136</v>
      </c>
      <c r="C60" s="50">
        <f t="shared" si="27"/>
        <v>0.26</v>
      </c>
      <c r="D60" s="47">
        <v>140499.38089397893</v>
      </c>
      <c r="E60" s="47">
        <v>177206.56444963982</v>
      </c>
      <c r="F60" s="47">
        <v>216095.8929435637</v>
      </c>
      <c r="G60" s="47">
        <v>257290.78563672764</v>
      </c>
      <c r="H60" s="47">
        <v>300921.12825358199</v>
      </c>
      <c r="I60" s="47">
        <v>347123.58200852777</v>
      </c>
      <c r="J60" s="47">
        <v>396041.90592398349</v>
      </c>
      <c r="K60" s="47">
        <v>447827.29294735036</v>
      </c>
      <c r="L60" s="47">
        <v>502638.72039108368</v>
      </c>
      <c r="N60" s="22" t="s">
        <v>136</v>
      </c>
      <c r="O60" s="50">
        <f t="shared" si="28"/>
        <v>0.26</v>
      </c>
      <c r="P60" s="47">
        <v>-188860.84026680118</v>
      </c>
      <c r="Q60" s="47">
        <v>-152153.6567111403</v>
      </c>
      <c r="R60" s="47">
        <v>-113264.32821721642</v>
      </c>
      <c r="S60" s="47">
        <v>-72069.435524052475</v>
      </c>
      <c r="T60" s="47">
        <v>-28439.092907198123</v>
      </c>
      <c r="U60" s="47">
        <v>17763.360847747652</v>
      </c>
      <c r="V60" s="47">
        <v>66681.684763203375</v>
      </c>
      <c r="W60" s="47">
        <v>118467.07178657025</v>
      </c>
      <c r="X60" s="47">
        <v>173278.49923030357</v>
      </c>
    </row>
    <row r="61" spans="2:24" s="12" customFormat="1" ht="13.2" x14ac:dyDescent="0.25">
      <c r="B61" s="22"/>
      <c r="C61" s="50">
        <f t="shared" si="27"/>
        <v>0.27</v>
      </c>
      <c r="D61" s="47">
        <v>148721.23872514191</v>
      </c>
      <c r="E61" s="47">
        <v>185719.14797787246</v>
      </c>
      <c r="F61" s="47">
        <v>224911.31642241083</v>
      </c>
      <c r="G61" s="47">
        <v>266421.68232106249</v>
      </c>
      <c r="H61" s="47">
        <v>310380.67197062873</v>
      </c>
      <c r="I61" s="47">
        <v>356925.50957190112</v>
      </c>
      <c r="J61" s="47">
        <v>406200.54042103566</v>
      </c>
      <c r="K61" s="47">
        <v>458357.56793110416</v>
      </c>
      <c r="L61" s="47">
        <v>513556.20500903082</v>
      </c>
      <c r="N61" s="22"/>
      <c r="O61" s="50">
        <f t="shared" si="28"/>
        <v>0.27</v>
      </c>
      <c r="P61" s="47">
        <v>-180638.9824356382</v>
      </c>
      <c r="Q61" s="47">
        <v>-143641.07318290765</v>
      </c>
      <c r="R61" s="47">
        <v>-104448.90473836928</v>
      </c>
      <c r="S61" s="47">
        <v>-62938.538839717628</v>
      </c>
      <c r="T61" s="47">
        <v>-18979.549190151389</v>
      </c>
      <c r="U61" s="47">
        <v>27565.288411121001</v>
      </c>
      <c r="V61" s="47">
        <v>76840.31926025555</v>
      </c>
      <c r="W61" s="47">
        <v>128997.34677032405</v>
      </c>
      <c r="X61" s="47">
        <v>184195.9838482507</v>
      </c>
    </row>
    <row r="62" spans="2:24" s="12" customFormat="1" ht="13.2" x14ac:dyDescent="0.25">
      <c r="B62" s="22"/>
      <c r="C62" s="50">
        <f t="shared" si="27"/>
        <v>0.28000000000000003</v>
      </c>
      <c r="D62" s="47">
        <v>156943.0965563049</v>
      </c>
      <c r="E62" s="47">
        <v>194231.7315061051</v>
      </c>
      <c r="F62" s="47">
        <v>233726.73990125774</v>
      </c>
      <c r="G62" s="47">
        <v>275552.57900539745</v>
      </c>
      <c r="H62" s="47">
        <v>319840.21568767593</v>
      </c>
      <c r="I62" s="47">
        <v>366727.43713527423</v>
      </c>
      <c r="J62" s="47">
        <v>416359.17491808772</v>
      </c>
      <c r="K62" s="47">
        <v>468887.84291485784</v>
      </c>
      <c r="L62" s="47">
        <v>524473.68962697778</v>
      </c>
      <c r="N62" s="22"/>
      <c r="O62" s="50">
        <f t="shared" si="28"/>
        <v>0.28000000000000003</v>
      </c>
      <c r="P62" s="47">
        <v>-172417.12460447522</v>
      </c>
      <c r="Q62" s="47">
        <v>-135128.48965467501</v>
      </c>
      <c r="R62" s="47">
        <v>-95633.481259522378</v>
      </c>
      <c r="S62" s="47">
        <v>-53807.642155382666</v>
      </c>
      <c r="T62" s="47">
        <v>-9520.0054731041892</v>
      </c>
      <c r="U62" s="47">
        <v>37367.215974494116</v>
      </c>
      <c r="V62" s="47">
        <v>86998.953757307609</v>
      </c>
      <c r="W62" s="47">
        <v>139527.62175407773</v>
      </c>
      <c r="X62" s="47">
        <v>195113.46846619761</v>
      </c>
    </row>
    <row r="63" spans="2:24" s="12" customFormat="1" ht="13.2" x14ac:dyDescent="0.25">
      <c r="B63" s="22"/>
      <c r="C63" s="50">
        <f t="shared" si="27"/>
        <v>0.29000000000000004</v>
      </c>
      <c r="D63" s="47">
        <v>165164.95438746823</v>
      </c>
      <c r="E63" s="47">
        <v>202744.31503433775</v>
      </c>
      <c r="F63" s="47">
        <v>242542.16338010487</v>
      </c>
      <c r="G63" s="47">
        <v>284683.47568973241</v>
      </c>
      <c r="H63" s="47">
        <v>329299.75940472313</v>
      </c>
      <c r="I63" s="47">
        <v>376529.36469864781</v>
      </c>
      <c r="J63" s="47">
        <v>426517.80941513955</v>
      </c>
      <c r="K63" s="47">
        <v>479418.11789861188</v>
      </c>
      <c r="L63" s="47">
        <v>535391.17424492491</v>
      </c>
      <c r="N63" s="22"/>
      <c r="O63" s="50">
        <f t="shared" si="28"/>
        <v>0.29000000000000004</v>
      </c>
      <c r="P63" s="47">
        <v>-164195.26677331189</v>
      </c>
      <c r="Q63" s="47">
        <v>-126615.90612644237</v>
      </c>
      <c r="R63" s="47">
        <v>-86818.057780675241</v>
      </c>
      <c r="S63" s="47">
        <v>-44676.745471047703</v>
      </c>
      <c r="T63" s="47">
        <v>-60.461756056989543</v>
      </c>
      <c r="U63" s="47">
        <v>47169.143537867698</v>
      </c>
      <c r="V63" s="47">
        <v>97157.588254359434</v>
      </c>
      <c r="W63" s="47">
        <v>150057.89673783176</v>
      </c>
      <c r="X63" s="47">
        <v>206030.95308414474</v>
      </c>
    </row>
    <row r="64" spans="2:24" s="12" customFormat="1" ht="13.2" x14ac:dyDescent="0.25"/>
    <row r="65" spans="2:24" s="12" customFormat="1" ht="13.2" x14ac:dyDescent="0.25">
      <c r="B65" s="6" t="s">
        <v>99</v>
      </c>
      <c r="D65" s="51" t="s">
        <v>57</v>
      </c>
      <c r="E65" s="51"/>
      <c r="F65" s="51"/>
      <c r="G65" s="51"/>
      <c r="H65" s="51"/>
      <c r="I65" s="51"/>
      <c r="J65" s="51"/>
      <c r="K65" s="51"/>
      <c r="L65" s="51"/>
      <c r="N65" s="6" t="s">
        <v>99</v>
      </c>
      <c r="P65" s="51" t="s">
        <v>57</v>
      </c>
      <c r="Q65" s="51"/>
      <c r="R65" s="51"/>
      <c r="S65" s="51"/>
      <c r="T65" s="51"/>
      <c r="U65" s="51"/>
      <c r="V65" s="51"/>
      <c r="W65" s="51"/>
      <c r="X65" s="51"/>
    </row>
    <row r="66" spans="2:24" s="12" customFormat="1" ht="13.2" x14ac:dyDescent="0.25">
      <c r="C66" s="49">
        <f>J35</f>
        <v>366208.90608981415</v>
      </c>
      <c r="D66" s="50">
        <f>E66-0.005</f>
        <v>4.0000000000000008E-2</v>
      </c>
      <c r="E66" s="50">
        <f>F66-0.005</f>
        <v>4.5000000000000005E-2</v>
      </c>
      <c r="F66" s="50">
        <f>G66-0.005</f>
        <v>0.05</v>
      </c>
      <c r="G66" s="50">
        <v>5.5E-2</v>
      </c>
      <c r="H66" s="50">
        <f>G66+0.005</f>
        <v>0.06</v>
      </c>
      <c r="I66" s="50">
        <f>H66+0.005</f>
        <v>6.5000000000000002E-2</v>
      </c>
      <c r="J66" s="50">
        <f>I66+0.005</f>
        <v>7.0000000000000007E-2</v>
      </c>
      <c r="K66" s="50">
        <f t="shared" ref="K66" si="29">J66+0.005</f>
        <v>7.5000000000000011E-2</v>
      </c>
      <c r="L66" s="50">
        <f t="shared" ref="L66" si="30">K66+0.005</f>
        <v>8.0000000000000016E-2</v>
      </c>
      <c r="O66" s="49">
        <f>J37</f>
        <v>-15609.859407592681</v>
      </c>
      <c r="P66" s="50">
        <f>Q66-0.005</f>
        <v>4.0000000000000008E-2</v>
      </c>
      <c r="Q66" s="50">
        <f>R66-0.005</f>
        <v>4.5000000000000005E-2</v>
      </c>
      <c r="R66" s="50">
        <f>S66-0.005</f>
        <v>0.05</v>
      </c>
      <c r="S66" s="50">
        <v>5.5E-2</v>
      </c>
      <c r="T66" s="50">
        <f>S66+0.005</f>
        <v>0.06</v>
      </c>
      <c r="U66" s="50">
        <f>T66+0.005</f>
        <v>6.5000000000000002E-2</v>
      </c>
      <c r="V66" s="50">
        <f>U66+0.005</f>
        <v>7.0000000000000007E-2</v>
      </c>
      <c r="W66" s="50">
        <f t="shared" ref="W66" si="31">V66+0.005</f>
        <v>7.5000000000000011E-2</v>
      </c>
      <c r="X66" s="50">
        <f t="shared" ref="X66" si="32">W66+0.005</f>
        <v>8.0000000000000016E-2</v>
      </c>
    </row>
    <row r="67" spans="2:24" s="12" customFormat="1" ht="13.2" x14ac:dyDescent="0.25">
      <c r="B67" s="22"/>
      <c r="C67" s="50">
        <f>C68-1%</f>
        <v>0.21</v>
      </c>
      <c r="D67" s="47">
        <f t="dataTable" ref="D67:L75" dt2D="1" dtr="1" r1="F7" r2="F9" ca="1"/>
        <v>87063.092712769751</v>
      </c>
      <c r="E67" s="47">
        <v>136320.1502024153</v>
      </c>
      <c r="F67" s="47">
        <v>189565.59237240162</v>
      </c>
      <c r="G67" s="47">
        <v>247117.61229397519</v>
      </c>
      <c r="H67" s="71">
        <v>309318.68610429473</v>
      </c>
      <c r="I67" s="47">
        <v>376537.32155259419</v>
      </c>
      <c r="J67" s="47">
        <v>449169.9242835535</v>
      </c>
      <c r="K67" s="47">
        <v>527642.78921590641</v>
      </c>
      <c r="L67" s="47">
        <v>612414.2247980301</v>
      </c>
      <c r="N67" s="22"/>
      <c r="O67" s="50">
        <f>O68-1%</f>
        <v>0.21</v>
      </c>
      <c r="P67" s="47">
        <f t="dataTable" ref="P67:X75" dt2D="1" dtr="1" r1="F7" r2="F9" ca="1"/>
        <v>-294755.67278463708</v>
      </c>
      <c r="Q67" s="47">
        <v>-245498.61529499153</v>
      </c>
      <c r="R67" s="47">
        <v>-192253.17312500521</v>
      </c>
      <c r="S67" s="47">
        <v>-134701.15320343163</v>
      </c>
      <c r="T67" s="71">
        <v>-72500.079393112101</v>
      </c>
      <c r="U67" s="47">
        <v>-5281.4439448126359</v>
      </c>
      <c r="V67" s="47">
        <v>67351.158786146669</v>
      </c>
      <c r="W67" s="47">
        <v>145824.02371849958</v>
      </c>
      <c r="X67" s="47">
        <v>230595.45930062328</v>
      </c>
    </row>
    <row r="68" spans="2:24" s="12" customFormat="1" ht="13.2" x14ac:dyDescent="0.25">
      <c r="B68" s="22"/>
      <c r="C68" s="50">
        <f>C69-1%</f>
        <v>0.22</v>
      </c>
      <c r="D68" s="47">
        <v>100827.65336089418</v>
      </c>
      <c r="E68" s="47">
        <v>150748.2725738266</v>
      </c>
      <c r="F68" s="47">
        <v>204696.10104022629</v>
      </c>
      <c r="G68" s="47">
        <v>262991.72552010731</v>
      </c>
      <c r="H68" s="71">
        <v>325980.1630884409</v>
      </c>
      <c r="I68" s="47">
        <v>394032.61847846804</v>
      </c>
      <c r="J68" s="47">
        <v>467548.35966408451</v>
      </c>
      <c r="K68" s="47">
        <v>546956.71906632942</v>
      </c>
      <c r="L68" s="47">
        <v>632719.22819406551</v>
      </c>
      <c r="N68" s="22"/>
      <c r="O68" s="50">
        <f>O69-1%</f>
        <v>0.22</v>
      </c>
      <c r="P68" s="47">
        <v>-280991.11213651265</v>
      </c>
      <c r="Q68" s="47">
        <v>-231070.49292358023</v>
      </c>
      <c r="R68" s="47">
        <v>-177122.66445718054</v>
      </c>
      <c r="S68" s="47">
        <v>-118827.03997729952</v>
      </c>
      <c r="T68" s="71">
        <v>-55838.602408965933</v>
      </c>
      <c r="U68" s="47">
        <v>12213.852981061209</v>
      </c>
      <c r="V68" s="47">
        <v>85729.594166677678</v>
      </c>
      <c r="W68" s="47">
        <v>165137.95356892259</v>
      </c>
      <c r="X68" s="47">
        <v>250900.46269665868</v>
      </c>
    </row>
    <row r="69" spans="2:24" s="12" customFormat="1" ht="13.2" x14ac:dyDescent="0.25">
      <c r="B69" s="22"/>
      <c r="C69" s="50">
        <v>0.23</v>
      </c>
      <c r="D69" s="70">
        <v>114592.21400901873</v>
      </c>
      <c r="E69" s="70">
        <v>165176.39494523755</v>
      </c>
      <c r="F69" s="70">
        <v>219826.60970805108</v>
      </c>
      <c r="G69" s="70">
        <v>278865.8387462392</v>
      </c>
      <c r="H69" s="72">
        <v>342641.64007258683</v>
      </c>
      <c r="I69" s="47">
        <v>411527.91540434177</v>
      </c>
      <c r="J69" s="47">
        <v>485926.79504461598</v>
      </c>
      <c r="K69" s="47">
        <v>566270.64891675266</v>
      </c>
      <c r="L69" s="47">
        <v>653024.23159010161</v>
      </c>
      <c r="N69" s="22"/>
      <c r="O69" s="50">
        <v>0.23</v>
      </c>
      <c r="P69" s="70">
        <v>-267226.5514883881</v>
      </c>
      <c r="Q69" s="70">
        <v>-216642.37055216928</v>
      </c>
      <c r="R69" s="70">
        <v>-161992.15578935575</v>
      </c>
      <c r="S69" s="70">
        <v>-102952.92675116763</v>
      </c>
      <c r="T69" s="72">
        <v>-39177.125424819998</v>
      </c>
      <c r="U69" s="47">
        <v>29709.149906934937</v>
      </c>
      <c r="V69" s="47">
        <v>104108.02954720915</v>
      </c>
      <c r="W69" s="47">
        <v>184451.88341934583</v>
      </c>
      <c r="X69" s="47">
        <v>271205.46609269478</v>
      </c>
    </row>
    <row r="70" spans="2:24" s="12" customFormat="1" ht="13.2" x14ac:dyDescent="0.25">
      <c r="B70" s="22" t="s">
        <v>134</v>
      </c>
      <c r="C70" s="50">
        <f>C69+1%</f>
        <v>0.24000000000000002</v>
      </c>
      <c r="D70" s="47">
        <v>128356.77465714316</v>
      </c>
      <c r="E70" s="47">
        <v>179604.51731664862</v>
      </c>
      <c r="F70" s="47">
        <v>234957.11837587552</v>
      </c>
      <c r="G70" s="47">
        <v>294739.9519723712</v>
      </c>
      <c r="H70" s="47">
        <v>359303.11705673265</v>
      </c>
      <c r="I70" s="47">
        <v>429023.21233021549</v>
      </c>
      <c r="J70" s="47">
        <v>504305.23042514746</v>
      </c>
      <c r="K70" s="47">
        <v>585584.5787671759</v>
      </c>
      <c r="L70" s="47">
        <v>673329.23498613772</v>
      </c>
      <c r="N70" s="22" t="s">
        <v>134</v>
      </c>
      <c r="O70" s="50">
        <f>O69+1%</f>
        <v>0.24000000000000002</v>
      </c>
      <c r="P70" s="47">
        <v>-253461.99084026366</v>
      </c>
      <c r="Q70" s="47">
        <v>-202214.24818075821</v>
      </c>
      <c r="R70" s="47">
        <v>-146861.64712153131</v>
      </c>
      <c r="S70" s="47">
        <v>-87078.813525035628</v>
      </c>
      <c r="T70" s="47">
        <v>-22515.64844067418</v>
      </c>
      <c r="U70" s="47">
        <v>47204.446832808666</v>
      </c>
      <c r="V70" s="47">
        <v>122486.46492774063</v>
      </c>
      <c r="W70" s="47">
        <v>203765.81326976907</v>
      </c>
      <c r="X70" s="47">
        <v>291510.46948873089</v>
      </c>
    </row>
    <row r="71" spans="2:24" s="12" customFormat="1" ht="13.2" x14ac:dyDescent="0.25">
      <c r="B71" s="22" t="s">
        <v>135</v>
      </c>
      <c r="C71" s="50">
        <f t="shared" ref="C71:C75" si="33">C70+1%</f>
        <v>0.25</v>
      </c>
      <c r="D71" s="47">
        <v>142121.33530526748</v>
      </c>
      <c r="E71" s="47">
        <v>194032.63968805992</v>
      </c>
      <c r="F71" s="47">
        <v>250087.62704369996</v>
      </c>
      <c r="G71" s="47">
        <v>310614.0651985032</v>
      </c>
      <c r="H71" s="47">
        <v>375964.59404087847</v>
      </c>
      <c r="I71" s="47">
        <v>446518.50925608946</v>
      </c>
      <c r="J71" s="47">
        <v>522683.66580567823</v>
      </c>
      <c r="K71" s="47">
        <v>604898.50861759915</v>
      </c>
      <c r="L71" s="47">
        <v>693634.23838217359</v>
      </c>
      <c r="N71" s="22" t="s">
        <v>135</v>
      </c>
      <c r="O71" s="50">
        <f t="shared" ref="O71:O75" si="34">O70+1%</f>
        <v>0.25</v>
      </c>
      <c r="P71" s="47">
        <v>-239697.43019213935</v>
      </c>
      <c r="Q71" s="47">
        <v>-187786.12580934691</v>
      </c>
      <c r="R71" s="47">
        <v>-131731.13845370687</v>
      </c>
      <c r="S71" s="47">
        <v>-71204.700298903626</v>
      </c>
      <c r="T71" s="47">
        <v>-5854.1714565283619</v>
      </c>
      <c r="U71" s="47">
        <v>64699.743758682627</v>
      </c>
      <c r="V71" s="47">
        <v>140864.9003082714</v>
      </c>
      <c r="W71" s="47">
        <v>223079.74312019232</v>
      </c>
      <c r="X71" s="47">
        <v>311815.47288476676</v>
      </c>
    </row>
    <row r="72" spans="2:24" s="12" customFormat="1" ht="13.2" x14ac:dyDescent="0.25">
      <c r="B72" s="22" t="s">
        <v>136</v>
      </c>
      <c r="C72" s="50">
        <f t="shared" si="33"/>
        <v>0.26</v>
      </c>
      <c r="D72" s="47">
        <v>155885.8959533918</v>
      </c>
      <c r="E72" s="47">
        <v>208460.76205947052</v>
      </c>
      <c r="F72" s="47">
        <v>265218.13571152464</v>
      </c>
      <c r="G72" s="47">
        <v>326488.17842463509</v>
      </c>
      <c r="H72" s="47">
        <v>392626.07102502463</v>
      </c>
      <c r="I72" s="47">
        <v>464013.80618196318</v>
      </c>
      <c r="J72" s="47">
        <v>541062.10118620971</v>
      </c>
      <c r="K72" s="47">
        <v>624212.43846802216</v>
      </c>
      <c r="L72" s="47">
        <v>713939.24177820969</v>
      </c>
      <c r="N72" s="22" t="s">
        <v>136</v>
      </c>
      <c r="O72" s="50">
        <f t="shared" si="34"/>
        <v>0.26</v>
      </c>
      <c r="P72" s="47">
        <v>-225932.86954401503</v>
      </c>
      <c r="Q72" s="47">
        <v>-173358.00343793631</v>
      </c>
      <c r="R72" s="47">
        <v>-116600.62978588219</v>
      </c>
      <c r="S72" s="47">
        <v>-55330.587072771741</v>
      </c>
      <c r="T72" s="47">
        <v>10807.305527617806</v>
      </c>
      <c r="U72" s="47">
        <v>82195.040684556356</v>
      </c>
      <c r="V72" s="47">
        <v>159243.33568880288</v>
      </c>
      <c r="W72" s="47">
        <v>242393.67297061533</v>
      </c>
      <c r="X72" s="47">
        <v>332120.47628080286</v>
      </c>
    </row>
    <row r="73" spans="2:24" s="12" customFormat="1" ht="13.2" x14ac:dyDescent="0.25">
      <c r="B73" s="22"/>
      <c r="C73" s="50">
        <f t="shared" si="33"/>
        <v>0.27</v>
      </c>
      <c r="D73" s="47">
        <v>169650.45660151669</v>
      </c>
      <c r="E73" s="47">
        <v>222888.88443088182</v>
      </c>
      <c r="F73" s="47">
        <v>280348.64437934908</v>
      </c>
      <c r="G73" s="47">
        <v>342362.29165076732</v>
      </c>
      <c r="H73" s="47">
        <v>409287.54800917045</v>
      </c>
      <c r="I73" s="47">
        <v>481509.10310783668</v>
      </c>
      <c r="J73" s="47">
        <v>559440.53656674118</v>
      </c>
      <c r="K73" s="47">
        <v>643526.3683184454</v>
      </c>
      <c r="L73" s="47">
        <v>734244.24517424603</v>
      </c>
      <c r="N73" s="22"/>
      <c r="O73" s="50">
        <f t="shared" si="34"/>
        <v>0.27</v>
      </c>
      <c r="P73" s="47">
        <v>-212168.30889589014</v>
      </c>
      <c r="Q73" s="47">
        <v>-158929.88106652501</v>
      </c>
      <c r="R73" s="47">
        <v>-101470.12111805775</v>
      </c>
      <c r="S73" s="47">
        <v>-39456.473846639507</v>
      </c>
      <c r="T73" s="47">
        <v>27468.782511763624</v>
      </c>
      <c r="U73" s="47">
        <v>99690.337610429851</v>
      </c>
      <c r="V73" s="47">
        <v>177621.77106933435</v>
      </c>
      <c r="W73" s="47">
        <v>261707.60282103857</v>
      </c>
      <c r="X73" s="47">
        <v>352425.4796768392</v>
      </c>
    </row>
    <row r="74" spans="2:24" s="12" customFormat="1" ht="13.2" x14ac:dyDescent="0.25">
      <c r="B74" s="22"/>
      <c r="C74" s="50">
        <f t="shared" si="33"/>
        <v>0.28000000000000003</v>
      </c>
      <c r="D74" s="47">
        <v>183415.01724964101</v>
      </c>
      <c r="E74" s="47">
        <v>237317.00680229277</v>
      </c>
      <c r="F74" s="47">
        <v>295479.15304717387</v>
      </c>
      <c r="G74" s="47">
        <v>358236.40487689897</v>
      </c>
      <c r="H74" s="47">
        <v>425949.02499331662</v>
      </c>
      <c r="I74" s="47">
        <v>499004.40003371041</v>
      </c>
      <c r="J74" s="47">
        <v>577818.97194727196</v>
      </c>
      <c r="K74" s="47">
        <v>662840.29816886794</v>
      </c>
      <c r="L74" s="47">
        <v>754549.2485702819</v>
      </c>
      <c r="N74" s="22"/>
      <c r="O74" s="50">
        <f t="shared" si="34"/>
        <v>0.28000000000000003</v>
      </c>
      <c r="P74" s="47">
        <v>-198403.74824776582</v>
      </c>
      <c r="Q74" s="47">
        <v>-144501.75869511405</v>
      </c>
      <c r="R74" s="47">
        <v>-86339.612450232962</v>
      </c>
      <c r="S74" s="47">
        <v>-23582.360620507854</v>
      </c>
      <c r="T74" s="47">
        <v>44130.259495909791</v>
      </c>
      <c r="U74" s="47">
        <v>117185.63453630358</v>
      </c>
      <c r="V74" s="47">
        <v>196000.20644986513</v>
      </c>
      <c r="W74" s="47">
        <v>281021.53267146111</v>
      </c>
      <c r="X74" s="47">
        <v>372730.48307287507</v>
      </c>
    </row>
    <row r="75" spans="2:24" s="12" customFormat="1" ht="13.2" x14ac:dyDescent="0.25">
      <c r="B75" s="22"/>
      <c r="C75" s="50">
        <f t="shared" si="33"/>
        <v>0.29000000000000004</v>
      </c>
      <c r="D75" s="47">
        <v>197179.57789776532</v>
      </c>
      <c r="E75" s="47">
        <v>251745.12917370396</v>
      </c>
      <c r="F75" s="47">
        <v>310609.66171499866</v>
      </c>
      <c r="G75" s="47">
        <v>374110.51810303074</v>
      </c>
      <c r="H75" s="47">
        <v>442610.5019774629</v>
      </c>
      <c r="I75" s="47">
        <v>516499.69695958414</v>
      </c>
      <c r="J75" s="47">
        <v>596197.40732780367</v>
      </c>
      <c r="K75" s="47">
        <v>682154.22801929119</v>
      </c>
      <c r="L75" s="47">
        <v>774854.25196631753</v>
      </c>
      <c r="N75" s="22"/>
      <c r="O75" s="50">
        <f t="shared" si="34"/>
        <v>0.29000000000000004</v>
      </c>
      <c r="P75" s="47">
        <v>-184639.1875996415</v>
      </c>
      <c r="Q75" s="47">
        <v>-130073.63632370287</v>
      </c>
      <c r="R75" s="47">
        <v>-71209.103782408172</v>
      </c>
      <c r="S75" s="47">
        <v>-7708.2473943760851</v>
      </c>
      <c r="T75" s="47">
        <v>60791.736480056075</v>
      </c>
      <c r="U75" s="47">
        <v>134680.93146217731</v>
      </c>
      <c r="V75" s="47">
        <v>214378.64183039684</v>
      </c>
      <c r="W75" s="47">
        <v>300335.46252188436</v>
      </c>
      <c r="X75" s="47">
        <v>393035.48646891071</v>
      </c>
    </row>
    <row r="76" spans="2:24" s="12" customFormat="1" ht="13.2" x14ac:dyDescent="0.25">
      <c r="B76" s="21"/>
      <c r="C76" s="50"/>
      <c r="D76" s="47"/>
      <c r="E76" s="47"/>
      <c r="F76" s="47"/>
      <c r="G76" s="47"/>
      <c r="H76" s="47"/>
      <c r="I76" s="47"/>
      <c r="J76" s="47"/>
      <c r="K76" s="47"/>
      <c r="L76" s="47"/>
      <c r="N76" s="21"/>
      <c r="O76" s="50"/>
      <c r="P76" s="47"/>
      <c r="Q76" s="47"/>
      <c r="R76" s="47"/>
      <c r="S76" s="47"/>
      <c r="T76" s="47"/>
      <c r="U76" s="47"/>
      <c r="V76" s="47"/>
      <c r="W76" s="47"/>
      <c r="X76" s="47"/>
    </row>
    <row r="77" spans="2:24" s="12" customFormat="1" ht="13.2" x14ac:dyDescent="0.25">
      <c r="B77" s="6" t="s">
        <v>100</v>
      </c>
      <c r="D77" s="51" t="s">
        <v>57</v>
      </c>
      <c r="E77" s="51"/>
      <c r="F77" s="51"/>
      <c r="G77" s="51"/>
      <c r="H77" s="51"/>
      <c r="I77" s="51"/>
      <c r="J77" s="51"/>
      <c r="K77" s="51"/>
      <c r="L77" s="51"/>
      <c r="N77" s="6" t="s">
        <v>100</v>
      </c>
      <c r="P77" s="51" t="s">
        <v>57</v>
      </c>
      <c r="Q77" s="51"/>
      <c r="R77" s="51"/>
      <c r="S77" s="51"/>
      <c r="T77" s="51"/>
      <c r="U77" s="51"/>
      <c r="V77" s="51"/>
      <c r="W77" s="51"/>
      <c r="X77" s="51"/>
    </row>
    <row r="78" spans="2:24" s="12" customFormat="1" ht="13.2" x14ac:dyDescent="0.25">
      <c r="C78" s="49">
        <f>I35</f>
        <v>451755.71270817262</v>
      </c>
      <c r="D78" s="50">
        <f>E78-0.005</f>
        <v>4.0000000000000008E-2</v>
      </c>
      <c r="E78" s="50">
        <f>F78-0.005</f>
        <v>4.5000000000000005E-2</v>
      </c>
      <c r="F78" s="50">
        <f>G78-0.005</f>
        <v>0.05</v>
      </c>
      <c r="G78" s="50">
        <v>5.5E-2</v>
      </c>
      <c r="H78" s="50">
        <f>G78+0.005</f>
        <v>0.06</v>
      </c>
      <c r="I78" s="50">
        <f>H78+0.005</f>
        <v>6.5000000000000002E-2</v>
      </c>
      <c r="J78" s="50">
        <f>I78+0.005</f>
        <v>7.0000000000000007E-2</v>
      </c>
      <c r="K78" s="50">
        <f t="shared" ref="K78" si="35">J78+0.005</f>
        <v>7.5000000000000011E-2</v>
      </c>
      <c r="L78" s="50">
        <f t="shared" ref="L78" si="36">K78+0.005</f>
        <v>8.0000000000000016E-2</v>
      </c>
      <c r="O78" s="49">
        <f>I37</f>
        <v>9123.1167857972905</v>
      </c>
      <c r="P78" s="50">
        <f>Q78-0.005</f>
        <v>4.0000000000000008E-2</v>
      </c>
      <c r="Q78" s="50">
        <f>R78-0.005</f>
        <v>4.5000000000000005E-2</v>
      </c>
      <c r="R78" s="50">
        <f>S78-0.005</f>
        <v>0.05</v>
      </c>
      <c r="S78" s="50">
        <v>5.5E-2</v>
      </c>
      <c r="T78" s="50">
        <f>S78+0.005</f>
        <v>0.06</v>
      </c>
      <c r="U78" s="50">
        <f>T78+0.005</f>
        <v>6.5000000000000002E-2</v>
      </c>
      <c r="V78" s="50">
        <f>U78+0.005</f>
        <v>7.0000000000000007E-2</v>
      </c>
      <c r="W78" s="50">
        <f t="shared" ref="W78" si="37">V78+0.005</f>
        <v>7.5000000000000011E-2</v>
      </c>
      <c r="X78" s="50">
        <f t="shared" ref="X78" si="38">W78+0.005</f>
        <v>8.0000000000000016E-2</v>
      </c>
    </row>
    <row r="79" spans="2:24" s="12" customFormat="1" ht="13.2" x14ac:dyDescent="0.25">
      <c r="B79" s="22"/>
      <c r="C79" s="50">
        <f>C80-1%</f>
        <v>0.21</v>
      </c>
      <c r="D79" s="47">
        <f t="dataTable" ref="D79:L87" dt2D="1" dtr="1" r1="F7" r2="F9" ca="1"/>
        <v>74626.301866911235</v>
      </c>
      <c r="E79" s="47">
        <v>137460.39557628136</v>
      </c>
      <c r="F79" s="47">
        <v>206487.91187638848</v>
      </c>
      <c r="G79" s="47">
        <v>282332.62972421199</v>
      </c>
      <c r="H79" s="71">
        <v>365680.02510124794</v>
      </c>
      <c r="I79" s="47">
        <v>457283.16144726449</v>
      </c>
      <c r="J79" s="47">
        <v>557969.11772501818</v>
      </c>
      <c r="K79" s="47">
        <v>668646.00071725575</v>
      </c>
      <c r="L79" s="47">
        <v>790310.5919729867</v>
      </c>
      <c r="N79" s="22"/>
      <c r="O79" s="50">
        <f>O80-1%</f>
        <v>0.21</v>
      </c>
      <c r="P79" s="47">
        <f t="dataTable" ref="P79:X87" dt2D="1" dtr="1" r1="F7" r2="F9" ca="1"/>
        <v>-368006.2940554641</v>
      </c>
      <c r="Q79" s="47">
        <v>-305172.20034609397</v>
      </c>
      <c r="R79" s="47">
        <v>-236144.68404598685</v>
      </c>
      <c r="S79" s="47">
        <v>-160299.96619816334</v>
      </c>
      <c r="T79" s="71">
        <v>-76952.570821127389</v>
      </c>
      <c r="U79" s="47">
        <v>14650.565524889156</v>
      </c>
      <c r="V79" s="47">
        <v>115336.52180264285</v>
      </c>
      <c r="W79" s="47">
        <v>226013.40479488042</v>
      </c>
      <c r="X79" s="47">
        <v>347677.99605061137</v>
      </c>
    </row>
    <row r="80" spans="2:24" s="12" customFormat="1" ht="13.2" x14ac:dyDescent="0.25">
      <c r="B80" s="22"/>
      <c r="C80" s="50">
        <f>C81-1%</f>
        <v>0.22</v>
      </c>
      <c r="D80" s="47">
        <v>95753.550106339157</v>
      </c>
      <c r="E80" s="47">
        <v>159870.62585072336</v>
      </c>
      <c r="F80" s="47">
        <v>230277.63715306344</v>
      </c>
      <c r="G80" s="47">
        <v>307606.13784356834</v>
      </c>
      <c r="H80" s="71">
        <v>392550.01415726612</v>
      </c>
      <c r="I80" s="47">
        <v>485871.42648938205</v>
      </c>
      <c r="J80" s="47">
        <v>588407.29281617678</v>
      </c>
      <c r="K80" s="47">
        <v>701076.36068799766</v>
      </c>
      <c r="L80" s="47">
        <v>824886.91853902675</v>
      </c>
      <c r="N80" s="22"/>
      <c r="O80" s="50">
        <f>O81-1%</f>
        <v>0.22</v>
      </c>
      <c r="P80" s="47">
        <v>-346879.04581603617</v>
      </c>
      <c r="Q80" s="47">
        <v>-282761.97007165197</v>
      </c>
      <c r="R80" s="47">
        <v>-212354.9587693119</v>
      </c>
      <c r="S80" s="47">
        <v>-135026.45807880699</v>
      </c>
      <c r="T80" s="71">
        <v>-50082.581765109207</v>
      </c>
      <c r="U80" s="47">
        <v>43238.83056700672</v>
      </c>
      <c r="V80" s="47">
        <v>145774.69689380145</v>
      </c>
      <c r="W80" s="47">
        <v>258443.76476562233</v>
      </c>
      <c r="X80" s="47">
        <v>382254.32261665142</v>
      </c>
    </row>
    <row r="81" spans="2:24" s="12" customFormat="1" ht="13.2" x14ac:dyDescent="0.25">
      <c r="B81" s="22"/>
      <c r="C81" s="50">
        <v>0.23</v>
      </c>
      <c r="D81" s="70">
        <v>116880.79834576766</v>
      </c>
      <c r="E81" s="70">
        <v>182280.85612516582</v>
      </c>
      <c r="F81" s="70">
        <v>254067.36242973863</v>
      </c>
      <c r="G81" s="70">
        <v>332879.64596292446</v>
      </c>
      <c r="H81" s="72">
        <v>419420.00321328454</v>
      </c>
      <c r="I81" s="47">
        <v>514459.69153149961</v>
      </c>
      <c r="J81" s="47">
        <v>618845.46790733538</v>
      </c>
      <c r="K81" s="47">
        <v>733506.7206587391</v>
      </c>
      <c r="L81" s="47">
        <v>859463.24510506634</v>
      </c>
      <c r="N81" s="22"/>
      <c r="O81" s="50">
        <v>0.23</v>
      </c>
      <c r="P81" s="70">
        <v>-325751.79757660767</v>
      </c>
      <c r="Q81" s="70">
        <v>-260351.73979720951</v>
      </c>
      <c r="R81" s="70">
        <v>-188565.2334926367</v>
      </c>
      <c r="S81" s="70">
        <v>-109752.94995945087</v>
      </c>
      <c r="T81" s="72">
        <v>-23212.592709090794</v>
      </c>
      <c r="U81" s="47">
        <v>71827.095609124284</v>
      </c>
      <c r="V81" s="47">
        <v>176212.87198496005</v>
      </c>
      <c r="W81" s="47">
        <v>290874.12473636377</v>
      </c>
      <c r="X81" s="47">
        <v>416830.64918269101</v>
      </c>
    </row>
    <row r="82" spans="2:24" s="12" customFormat="1" ht="13.2" x14ac:dyDescent="0.25">
      <c r="B82" s="22" t="s">
        <v>134</v>
      </c>
      <c r="C82" s="50">
        <f>C81+1%</f>
        <v>0.24000000000000002</v>
      </c>
      <c r="D82" s="47">
        <v>138008.04658519558</v>
      </c>
      <c r="E82" s="47">
        <v>204691.08639960783</v>
      </c>
      <c r="F82" s="47">
        <v>277857.08770641393</v>
      </c>
      <c r="G82" s="47">
        <v>358153.1540822807</v>
      </c>
      <c r="H82" s="47">
        <v>446289.99226930318</v>
      </c>
      <c r="I82" s="47">
        <v>543047.95657361741</v>
      </c>
      <c r="J82" s="47">
        <v>649283.64299849421</v>
      </c>
      <c r="K82" s="47">
        <v>765937.08062947984</v>
      </c>
      <c r="L82" s="47">
        <v>894039.57167110639</v>
      </c>
      <c r="N82" s="22" t="s">
        <v>134</v>
      </c>
      <c r="O82" s="50">
        <f>O81+1%</f>
        <v>0.24000000000000002</v>
      </c>
      <c r="P82" s="47">
        <v>-304624.54933717975</v>
      </c>
      <c r="Q82" s="47">
        <v>-237941.5095227675</v>
      </c>
      <c r="R82" s="47">
        <v>-164775.5082159614</v>
      </c>
      <c r="S82" s="47">
        <v>-84479.441840094631</v>
      </c>
      <c r="T82" s="47">
        <v>3657.3963469278533</v>
      </c>
      <c r="U82" s="47">
        <v>100415.36065124208</v>
      </c>
      <c r="V82" s="47">
        <v>206651.04707611888</v>
      </c>
      <c r="W82" s="47">
        <v>323304.48470710451</v>
      </c>
      <c r="X82" s="47">
        <v>451406.97574873106</v>
      </c>
    </row>
    <row r="83" spans="2:24" s="12" customFormat="1" ht="13.2" x14ac:dyDescent="0.25">
      <c r="B83" s="22" t="s">
        <v>135</v>
      </c>
      <c r="C83" s="50">
        <f t="shared" ref="C83:C87" si="39">C82+1%</f>
        <v>0.25</v>
      </c>
      <c r="D83" s="47">
        <v>159135.29482462408</v>
      </c>
      <c r="E83" s="47">
        <v>227101.31667405006</v>
      </c>
      <c r="F83" s="47">
        <v>301646.81298308948</v>
      </c>
      <c r="G83" s="47">
        <v>383426.6622016374</v>
      </c>
      <c r="H83" s="47">
        <v>473159.9813253209</v>
      </c>
      <c r="I83" s="47">
        <v>571636.22161573498</v>
      </c>
      <c r="J83" s="47">
        <v>679721.81808965257</v>
      </c>
      <c r="K83" s="47">
        <v>798367.44060022198</v>
      </c>
      <c r="L83" s="47">
        <v>928615.8982371462</v>
      </c>
      <c r="N83" s="22" t="s">
        <v>135</v>
      </c>
      <c r="O83" s="50">
        <f t="shared" ref="O83:O87" si="40">O82+1%</f>
        <v>0.25</v>
      </c>
      <c r="P83" s="47">
        <v>-283497.30109775125</v>
      </c>
      <c r="Q83" s="47">
        <v>-215531.27924832527</v>
      </c>
      <c r="R83" s="47">
        <v>-140985.78293928585</v>
      </c>
      <c r="S83" s="47">
        <v>-59205.933720737929</v>
      </c>
      <c r="T83" s="47">
        <v>30527.385402945569</v>
      </c>
      <c r="U83" s="47">
        <v>129003.62569335965</v>
      </c>
      <c r="V83" s="47">
        <v>237089.22216727724</v>
      </c>
      <c r="W83" s="47">
        <v>355734.84467784665</v>
      </c>
      <c r="X83" s="47">
        <v>485983.30231477087</v>
      </c>
    </row>
    <row r="84" spans="2:24" s="12" customFormat="1" ht="13.2" x14ac:dyDescent="0.25">
      <c r="B84" s="22" t="s">
        <v>136</v>
      </c>
      <c r="C84" s="50">
        <f t="shared" si="39"/>
        <v>0.26</v>
      </c>
      <c r="D84" s="47">
        <v>180262.54306405224</v>
      </c>
      <c r="E84" s="47">
        <v>249511.54694849229</v>
      </c>
      <c r="F84" s="47">
        <v>325436.53825976467</v>
      </c>
      <c r="G84" s="47">
        <v>408700.17032099352</v>
      </c>
      <c r="H84" s="47">
        <v>500029.97038133931</v>
      </c>
      <c r="I84" s="47">
        <v>600224.48665785277</v>
      </c>
      <c r="J84" s="47">
        <v>710159.99318081141</v>
      </c>
      <c r="K84" s="47">
        <v>830797.80057096318</v>
      </c>
      <c r="L84" s="47">
        <v>963192.22480318649</v>
      </c>
      <c r="N84" s="22" t="s">
        <v>136</v>
      </c>
      <c r="O84" s="50">
        <f t="shared" si="40"/>
        <v>0.26</v>
      </c>
      <c r="P84" s="47">
        <v>-262370.05285832309</v>
      </c>
      <c r="Q84" s="47">
        <v>-193121.04897388304</v>
      </c>
      <c r="R84" s="47">
        <v>-117196.05766261066</v>
      </c>
      <c r="S84" s="47">
        <v>-33932.425601381809</v>
      </c>
      <c r="T84" s="47">
        <v>57397.374458963983</v>
      </c>
      <c r="U84" s="47">
        <v>157591.89073547744</v>
      </c>
      <c r="V84" s="47">
        <v>267527.39725843607</v>
      </c>
      <c r="W84" s="47">
        <v>388165.20464858785</v>
      </c>
      <c r="X84" s="47">
        <v>520559.62888081116</v>
      </c>
    </row>
    <row r="85" spans="2:24" s="12" customFormat="1" ht="13.2" x14ac:dyDescent="0.25">
      <c r="B85" s="22"/>
      <c r="C85" s="50">
        <f t="shared" si="39"/>
        <v>0.27</v>
      </c>
      <c r="D85" s="47">
        <v>201389.79130348028</v>
      </c>
      <c r="E85" s="47">
        <v>271921.77722293441</v>
      </c>
      <c r="F85" s="47">
        <v>349226.26353643939</v>
      </c>
      <c r="G85" s="47">
        <v>433973.67844035011</v>
      </c>
      <c r="H85" s="47">
        <v>526899.95943735773</v>
      </c>
      <c r="I85" s="47">
        <v>628812.7516999701</v>
      </c>
      <c r="J85" s="47">
        <v>740598.16827197</v>
      </c>
      <c r="K85" s="47">
        <v>863228.16054170532</v>
      </c>
      <c r="L85" s="47">
        <v>997768.55136922607</v>
      </c>
      <c r="N85" s="22"/>
      <c r="O85" s="50">
        <f t="shared" si="40"/>
        <v>0.27</v>
      </c>
      <c r="P85" s="47">
        <v>-241242.80461889505</v>
      </c>
      <c r="Q85" s="47">
        <v>-170710.81869944092</v>
      </c>
      <c r="R85" s="47">
        <v>-93406.332385935937</v>
      </c>
      <c r="S85" s="47">
        <v>-8658.9174820252229</v>
      </c>
      <c r="T85" s="47">
        <v>84267.363514982397</v>
      </c>
      <c r="U85" s="47">
        <v>186180.15577759477</v>
      </c>
      <c r="V85" s="47">
        <v>297965.57234959467</v>
      </c>
      <c r="W85" s="47">
        <v>420595.56461932999</v>
      </c>
      <c r="X85" s="47">
        <v>555135.95544685074</v>
      </c>
    </row>
    <row r="86" spans="2:24" s="12" customFormat="1" ht="13.2" x14ac:dyDescent="0.25">
      <c r="B86" s="22"/>
      <c r="C86" s="50">
        <f t="shared" si="39"/>
        <v>0.28000000000000003</v>
      </c>
      <c r="D86" s="47">
        <v>222517.0395429089</v>
      </c>
      <c r="E86" s="47">
        <v>294332.00749737665</v>
      </c>
      <c r="F86" s="47">
        <v>373015.98881311505</v>
      </c>
      <c r="G86" s="47">
        <v>459247.18655970646</v>
      </c>
      <c r="H86" s="47">
        <v>553769.94849337661</v>
      </c>
      <c r="I86" s="47">
        <v>657401.01674208767</v>
      </c>
      <c r="J86" s="47">
        <v>771036.34336312884</v>
      </c>
      <c r="K86" s="47">
        <v>895658.52051244676</v>
      </c>
      <c r="L86" s="47">
        <v>1032344.8779352657</v>
      </c>
      <c r="N86" s="22"/>
      <c r="O86" s="50">
        <f t="shared" si="40"/>
        <v>0.28000000000000003</v>
      </c>
      <c r="P86" s="47">
        <v>-220115.55637946643</v>
      </c>
      <c r="Q86" s="47">
        <v>-148300.58842499868</v>
      </c>
      <c r="R86" s="47">
        <v>-69616.60710926028</v>
      </c>
      <c r="S86" s="47">
        <v>16614.59063733113</v>
      </c>
      <c r="T86" s="47">
        <v>111137.35257100128</v>
      </c>
      <c r="U86" s="47">
        <v>214768.42081971234</v>
      </c>
      <c r="V86" s="47">
        <v>328403.7474407535</v>
      </c>
      <c r="W86" s="47">
        <v>453025.92459007143</v>
      </c>
      <c r="X86" s="47">
        <v>589712.28201289033</v>
      </c>
    </row>
    <row r="87" spans="2:24" s="12" customFormat="1" ht="13.2" x14ac:dyDescent="0.25">
      <c r="B87" s="22"/>
      <c r="C87" s="50">
        <f t="shared" si="39"/>
        <v>0.29000000000000004</v>
      </c>
      <c r="D87" s="47">
        <v>243644.28778233693</v>
      </c>
      <c r="E87" s="47">
        <v>316742.23777181865</v>
      </c>
      <c r="F87" s="47">
        <v>396805.71408979013</v>
      </c>
      <c r="G87" s="47">
        <v>484520.69467906281</v>
      </c>
      <c r="H87" s="47">
        <v>580639.93754939409</v>
      </c>
      <c r="I87" s="47">
        <v>685989.28178420546</v>
      </c>
      <c r="J87" s="47">
        <v>801474.51845428674</v>
      </c>
      <c r="K87" s="47">
        <v>928088.88048318843</v>
      </c>
      <c r="L87" s="47">
        <v>1066921.2045013057</v>
      </c>
      <c r="N87" s="22"/>
      <c r="O87" s="50">
        <f t="shared" si="40"/>
        <v>0.29000000000000004</v>
      </c>
      <c r="P87" s="47">
        <v>-198988.3081400384</v>
      </c>
      <c r="Q87" s="47">
        <v>-125890.35815055668</v>
      </c>
      <c r="R87" s="47">
        <v>-45826.881832585204</v>
      </c>
      <c r="S87" s="47">
        <v>41888.098756687483</v>
      </c>
      <c r="T87" s="47">
        <v>138007.34162701876</v>
      </c>
      <c r="U87" s="47">
        <v>243356.68586183013</v>
      </c>
      <c r="V87" s="47">
        <v>358841.9225319114</v>
      </c>
      <c r="W87" s="47">
        <v>485456.2845608131</v>
      </c>
      <c r="X87" s="47">
        <v>624288.60857893038</v>
      </c>
    </row>
    <row r="88" spans="2:24" s="12" customFormat="1" ht="13.2" x14ac:dyDescent="0.25"/>
    <row r="89" spans="2:24" s="12" customFormat="1" ht="13.2" x14ac:dyDescent="0.25">
      <c r="B89" s="6" t="s">
        <v>101</v>
      </c>
      <c r="D89" s="51" t="s">
        <v>57</v>
      </c>
      <c r="E89" s="51"/>
      <c r="F89" s="51"/>
      <c r="G89" s="51"/>
      <c r="H89" s="51"/>
      <c r="I89" s="51"/>
      <c r="J89" s="51"/>
      <c r="K89" s="51"/>
      <c r="L89" s="51"/>
      <c r="N89" s="6" t="s">
        <v>101</v>
      </c>
      <c r="P89" s="51" t="s">
        <v>57</v>
      </c>
      <c r="Q89" s="51"/>
      <c r="R89" s="51"/>
      <c r="S89" s="51"/>
      <c r="T89" s="51"/>
      <c r="U89" s="51"/>
      <c r="V89" s="51"/>
      <c r="W89" s="51"/>
      <c r="X89" s="51"/>
    </row>
    <row r="90" spans="2:24" s="12" customFormat="1" ht="13.2" x14ac:dyDescent="0.25">
      <c r="C90" s="49">
        <f>H35</f>
        <v>549486.4471725066</v>
      </c>
      <c r="D90" s="50">
        <f>E90-0.005</f>
        <v>4.0000000000000008E-2</v>
      </c>
      <c r="E90" s="50">
        <f>F90-0.005</f>
        <v>4.5000000000000005E-2</v>
      </c>
      <c r="F90" s="50">
        <f>G90-0.005</f>
        <v>0.05</v>
      </c>
      <c r="G90" s="50">
        <v>5.5E-2</v>
      </c>
      <c r="H90" s="50">
        <f>G90+0.005</f>
        <v>0.06</v>
      </c>
      <c r="I90" s="50">
        <f>H90+0.005</f>
        <v>6.5000000000000002E-2</v>
      </c>
      <c r="J90" s="50">
        <f>I90+0.005</f>
        <v>7.0000000000000007E-2</v>
      </c>
      <c r="K90" s="50">
        <f t="shared" ref="K90" si="41">J90+0.005</f>
        <v>7.5000000000000011E-2</v>
      </c>
      <c r="L90" s="50">
        <f t="shared" ref="L90" si="42">K90+0.005</f>
        <v>8.0000000000000016E-2</v>
      </c>
      <c r="O90" s="49">
        <f>H37</f>
        <v>36353.954279589001</v>
      </c>
      <c r="P90" s="50">
        <f>Q90-0.005</f>
        <v>4.0000000000000008E-2</v>
      </c>
      <c r="Q90" s="50">
        <f>R90-0.005</f>
        <v>4.5000000000000005E-2</v>
      </c>
      <c r="R90" s="50">
        <f>S90-0.005</f>
        <v>0.05</v>
      </c>
      <c r="S90" s="50">
        <v>5.5E-2</v>
      </c>
      <c r="T90" s="50">
        <f>S90+0.005</f>
        <v>0.06</v>
      </c>
      <c r="U90" s="50">
        <f>T90+0.005</f>
        <v>6.5000000000000002E-2</v>
      </c>
      <c r="V90" s="50">
        <f>U90+0.005</f>
        <v>7.0000000000000007E-2</v>
      </c>
      <c r="W90" s="50">
        <f t="shared" ref="W90" si="43">V90+0.005</f>
        <v>7.5000000000000011E-2</v>
      </c>
      <c r="X90" s="50">
        <f t="shared" ref="X90" si="44">W90+0.005</f>
        <v>8.0000000000000016E-2</v>
      </c>
    </row>
    <row r="91" spans="2:24" s="12" customFormat="1" ht="13.2" x14ac:dyDescent="0.25">
      <c r="B91" s="22"/>
      <c r="C91" s="50">
        <f>C92-1%</f>
        <v>0.21</v>
      </c>
      <c r="D91" s="47">
        <f t="dataTable" ref="D91:L99" dt2D="1" dtr="1" r1="F7" r2="F9" ca="1"/>
        <v>68787.116560484516</v>
      </c>
      <c r="E91" s="47">
        <v>144599.83402718464</v>
      </c>
      <c r="F91" s="47">
        <v>228848.83610451699</v>
      </c>
      <c r="G91" s="47">
        <v>322529.39409899863</v>
      </c>
      <c r="H91" s="71">
        <v>426755.08987963444</v>
      </c>
      <c r="I91" s="47">
        <v>542771.66853337816</v>
      </c>
      <c r="J91" s="47">
        <v>671972.46905899968</v>
      </c>
      <c r="K91" s="47">
        <v>815915.60664515884</v>
      </c>
      <c r="L91" s="47">
        <v>976343.09840273962</v>
      </c>
      <c r="N91" s="22"/>
      <c r="O91" s="50">
        <f>O92-1%</f>
        <v>0.21</v>
      </c>
      <c r="P91" s="47">
        <f t="dataTable" ref="P91:X99" dt2D="1" dtr="1" r1="F7" r2="F9" ca="1"/>
        <v>-444345.37633243308</v>
      </c>
      <c r="Q91" s="47">
        <v>-368532.65886573296</v>
      </c>
      <c r="R91" s="47">
        <v>-284283.65678840061</v>
      </c>
      <c r="S91" s="47">
        <v>-190603.09879391897</v>
      </c>
      <c r="T91" s="71">
        <v>-86377.403013283154</v>
      </c>
      <c r="U91" s="47">
        <v>29639.175640460569</v>
      </c>
      <c r="V91" s="47">
        <v>158839.97616608208</v>
      </c>
      <c r="W91" s="47">
        <v>302783.11375224125</v>
      </c>
      <c r="X91" s="47">
        <v>463210.60550982202</v>
      </c>
    </row>
    <row r="92" spans="2:24" s="12" customFormat="1" ht="13.2" x14ac:dyDescent="0.25">
      <c r="B92" s="22"/>
      <c r="C92" s="50">
        <f>C93-1%</f>
        <v>0.22</v>
      </c>
      <c r="D92" s="47">
        <v>99295.742138780421</v>
      </c>
      <c r="E92" s="47">
        <v>177319.41963720485</v>
      </c>
      <c r="F92" s="47">
        <v>263981.32268195727</v>
      </c>
      <c r="G92" s="47">
        <v>360296.730681599</v>
      </c>
      <c r="H92" s="71">
        <v>467401.26892059098</v>
      </c>
      <c r="I92" s="47">
        <v>586564.9682775134</v>
      </c>
      <c r="J92" s="47">
        <v>719207.92373267247</v>
      </c>
      <c r="K92" s="47">
        <v>866917.72723911016</v>
      </c>
      <c r="L92" s="47">
        <v>1031468.8690472917</v>
      </c>
      <c r="N92" s="22"/>
      <c r="O92" s="50">
        <f>O93-1%</f>
        <v>0.22</v>
      </c>
      <c r="P92" s="47">
        <v>-413836.75075413717</v>
      </c>
      <c r="Q92" s="47">
        <v>-335813.07325571275</v>
      </c>
      <c r="R92" s="47">
        <v>-249151.17021096032</v>
      </c>
      <c r="S92" s="47">
        <v>-152835.76221131859</v>
      </c>
      <c r="T92" s="71">
        <v>-45731.22397232661</v>
      </c>
      <c r="U92" s="47">
        <v>73432.475384595804</v>
      </c>
      <c r="V92" s="47">
        <v>206075.43083975487</v>
      </c>
      <c r="W92" s="47">
        <v>353785.23434619256</v>
      </c>
      <c r="X92" s="47">
        <v>518336.3761543741</v>
      </c>
    </row>
    <row r="93" spans="2:24" s="12" customFormat="1" ht="13.2" x14ac:dyDescent="0.25">
      <c r="B93" s="22"/>
      <c r="C93" s="50">
        <v>0.23</v>
      </c>
      <c r="D93" s="70">
        <v>129804.36771707656</v>
      </c>
      <c r="E93" s="70">
        <v>210039.0052472247</v>
      </c>
      <c r="F93" s="70">
        <v>299113.80925939756</v>
      </c>
      <c r="G93" s="70">
        <v>398064.06726419961</v>
      </c>
      <c r="H93" s="72">
        <v>508047.44796154706</v>
      </c>
      <c r="I93" s="47">
        <v>630358.26802164863</v>
      </c>
      <c r="J93" s="47">
        <v>766443.37840634456</v>
      </c>
      <c r="K93" s="47">
        <v>917919.84783306147</v>
      </c>
      <c r="L93" s="47">
        <v>1086594.6396918432</v>
      </c>
      <c r="N93" s="22"/>
      <c r="O93" s="50">
        <v>0.23</v>
      </c>
      <c r="P93" s="70">
        <v>-383328.12517584104</v>
      </c>
      <c r="Q93" s="70">
        <v>-303093.48764569289</v>
      </c>
      <c r="R93" s="70">
        <v>-214018.68363352004</v>
      </c>
      <c r="S93" s="70">
        <v>-115068.42562871799</v>
      </c>
      <c r="T93" s="72">
        <v>-5085.0449313705321</v>
      </c>
      <c r="U93" s="47">
        <v>117225.77512873104</v>
      </c>
      <c r="V93" s="47">
        <v>253310.88551342697</v>
      </c>
      <c r="W93" s="47">
        <v>404787.35494014388</v>
      </c>
      <c r="X93" s="47">
        <v>573462.14679892547</v>
      </c>
    </row>
    <row r="94" spans="2:24" s="12" customFormat="1" ht="13.2" x14ac:dyDescent="0.25">
      <c r="B94" s="22" t="s">
        <v>134</v>
      </c>
      <c r="C94" s="50">
        <f>C93+1%</f>
        <v>0.24000000000000002</v>
      </c>
      <c r="D94" s="47">
        <v>160312.99329537235</v>
      </c>
      <c r="E94" s="47">
        <v>242758.59085724421</v>
      </c>
      <c r="F94" s="47">
        <v>334246.29583683808</v>
      </c>
      <c r="G94" s="47">
        <v>435831.40384679998</v>
      </c>
      <c r="H94" s="47">
        <v>548693.62700250337</v>
      </c>
      <c r="I94" s="47">
        <v>674151.56776578433</v>
      </c>
      <c r="J94" s="47">
        <v>813678.83308001712</v>
      </c>
      <c r="K94" s="47">
        <v>968921.96842701279</v>
      </c>
      <c r="L94" s="47">
        <v>1141720.4103363953</v>
      </c>
      <c r="N94" s="22" t="s">
        <v>134</v>
      </c>
      <c r="O94" s="50">
        <f>O93+1%</f>
        <v>0.24000000000000002</v>
      </c>
      <c r="P94" s="47">
        <v>-352819.49959754525</v>
      </c>
      <c r="Q94" s="47">
        <v>-270373.90203567338</v>
      </c>
      <c r="R94" s="47">
        <v>-178886.19705607952</v>
      </c>
      <c r="S94" s="47">
        <v>-77301.089046117617</v>
      </c>
      <c r="T94" s="47">
        <v>35561.134109585779</v>
      </c>
      <c r="U94" s="47">
        <v>161019.07487286674</v>
      </c>
      <c r="V94" s="47">
        <v>300546.34018709953</v>
      </c>
      <c r="W94" s="47">
        <v>455789.4755340952</v>
      </c>
      <c r="X94" s="47">
        <v>628587.91744347755</v>
      </c>
    </row>
    <row r="95" spans="2:24" s="12" customFormat="1" ht="13.2" x14ac:dyDescent="0.25">
      <c r="B95" s="22" t="s">
        <v>135</v>
      </c>
      <c r="C95" s="50">
        <f t="shared" ref="C95:C99" si="45">C94+1%</f>
        <v>0.25</v>
      </c>
      <c r="D95" s="47">
        <v>190821.61887366767</v>
      </c>
      <c r="E95" s="47">
        <v>275478.17646726361</v>
      </c>
      <c r="F95" s="47">
        <v>369378.7824142779</v>
      </c>
      <c r="G95" s="47">
        <v>473598.74042940058</v>
      </c>
      <c r="H95" s="47">
        <v>589339.80604345968</v>
      </c>
      <c r="I95" s="47">
        <v>717944.86750992027</v>
      </c>
      <c r="J95" s="47">
        <v>860914.28775368922</v>
      </c>
      <c r="K95" s="47">
        <v>1019924.0890209634</v>
      </c>
      <c r="L95" s="47">
        <v>1196846.1809809469</v>
      </c>
      <c r="N95" s="22" t="s">
        <v>135</v>
      </c>
      <c r="O95" s="50">
        <f t="shared" ref="O95:O99" si="46">O94+1%</f>
        <v>0.25</v>
      </c>
      <c r="P95" s="47">
        <v>-322310.87401924992</v>
      </c>
      <c r="Q95" s="47">
        <v>-237654.31642565399</v>
      </c>
      <c r="R95" s="47">
        <v>-143753.7104786397</v>
      </c>
      <c r="S95" s="47">
        <v>-39533.752463517012</v>
      </c>
      <c r="T95" s="47">
        <v>76207.31315054209</v>
      </c>
      <c r="U95" s="47">
        <v>204812.37461700267</v>
      </c>
      <c r="V95" s="47">
        <v>347781.79486077162</v>
      </c>
      <c r="W95" s="47">
        <v>506791.59612804581</v>
      </c>
      <c r="X95" s="47">
        <v>683713.68808802939</v>
      </c>
    </row>
    <row r="96" spans="2:24" s="12" customFormat="1" ht="13.2" x14ac:dyDescent="0.25">
      <c r="B96" s="22" t="s">
        <v>136</v>
      </c>
      <c r="C96" s="50">
        <f t="shared" si="45"/>
        <v>0.26</v>
      </c>
      <c r="D96" s="47">
        <v>221330.24445196392</v>
      </c>
      <c r="E96" s="47">
        <v>308197.76207728346</v>
      </c>
      <c r="F96" s="47">
        <v>404511.26899171842</v>
      </c>
      <c r="G96" s="47">
        <v>511366.07701200119</v>
      </c>
      <c r="H96" s="47">
        <v>629985.98508441576</v>
      </c>
      <c r="I96" s="47">
        <v>761738.16725405527</v>
      </c>
      <c r="J96" s="47">
        <v>908149.74242736038</v>
      </c>
      <c r="K96" s="47">
        <v>1070926.2096149153</v>
      </c>
      <c r="L96" s="47">
        <v>1251971.9516254975</v>
      </c>
      <c r="N96" s="22" t="s">
        <v>136</v>
      </c>
      <c r="O96" s="50">
        <f t="shared" si="46"/>
        <v>0.26</v>
      </c>
      <c r="P96" s="47">
        <v>-291802.24844095367</v>
      </c>
      <c r="Q96" s="47">
        <v>-204934.73081563413</v>
      </c>
      <c r="R96" s="47">
        <v>-108621.22390119918</v>
      </c>
      <c r="S96" s="47">
        <v>-1766.4158809164073</v>
      </c>
      <c r="T96" s="47">
        <v>116853.49219149817</v>
      </c>
      <c r="U96" s="47">
        <v>248605.67436113767</v>
      </c>
      <c r="V96" s="47">
        <v>395017.24953444279</v>
      </c>
      <c r="W96" s="47">
        <v>557793.7167219976</v>
      </c>
      <c r="X96" s="47">
        <v>738839.45873258007</v>
      </c>
    </row>
    <row r="97" spans="2:24" s="12" customFormat="1" ht="13.2" x14ac:dyDescent="0.25">
      <c r="B97" s="22"/>
      <c r="C97" s="50">
        <f t="shared" si="45"/>
        <v>0.27</v>
      </c>
      <c r="D97" s="47">
        <v>251838.87003025948</v>
      </c>
      <c r="E97" s="47">
        <v>340917.34768730297</v>
      </c>
      <c r="F97" s="47">
        <v>439643.7555691594</v>
      </c>
      <c r="G97" s="47">
        <v>549133.41359460109</v>
      </c>
      <c r="H97" s="47">
        <v>670632.16412537277</v>
      </c>
      <c r="I97" s="47">
        <v>805531.46699819004</v>
      </c>
      <c r="J97" s="47">
        <v>955385.19710103341</v>
      </c>
      <c r="K97" s="47">
        <v>1121928.3302088659</v>
      </c>
      <c r="L97" s="47">
        <v>1307097.7222700506</v>
      </c>
      <c r="N97" s="22"/>
      <c r="O97" s="50">
        <f t="shared" si="46"/>
        <v>0.27</v>
      </c>
      <c r="P97" s="47">
        <v>-261293.62286265811</v>
      </c>
      <c r="Q97" s="47">
        <v>-172215.14520561462</v>
      </c>
      <c r="R97" s="47">
        <v>-73488.737323758192</v>
      </c>
      <c r="S97" s="47">
        <v>36000.920701683499</v>
      </c>
      <c r="T97" s="47">
        <v>157499.67123245518</v>
      </c>
      <c r="U97" s="47">
        <v>292398.97410527244</v>
      </c>
      <c r="V97" s="47">
        <v>442252.70420811581</v>
      </c>
      <c r="W97" s="47">
        <v>608795.83731594821</v>
      </c>
      <c r="X97" s="47">
        <v>793965.22937713307</v>
      </c>
    </row>
    <row r="98" spans="2:24" s="12" customFormat="1" ht="13.2" x14ac:dyDescent="0.25">
      <c r="B98" s="22"/>
      <c r="C98" s="50">
        <f t="shared" si="45"/>
        <v>0.28000000000000003</v>
      </c>
      <c r="D98" s="47">
        <v>282347.49560855574</v>
      </c>
      <c r="E98" s="47">
        <v>373636.93329732271</v>
      </c>
      <c r="F98" s="47">
        <v>474776.24214659922</v>
      </c>
      <c r="G98" s="47">
        <v>586900.75017720193</v>
      </c>
      <c r="H98" s="47">
        <v>711278.34316632815</v>
      </c>
      <c r="I98" s="47">
        <v>849324.76674232644</v>
      </c>
      <c r="J98" s="47">
        <v>1002620.6517747053</v>
      </c>
      <c r="K98" s="47">
        <v>1172930.4508028175</v>
      </c>
      <c r="L98" s="47">
        <v>1362223.4929146022</v>
      </c>
      <c r="N98" s="22"/>
      <c r="O98" s="50">
        <f t="shared" si="46"/>
        <v>0.28000000000000003</v>
      </c>
      <c r="P98" s="47">
        <v>-230784.99728436186</v>
      </c>
      <c r="Q98" s="47">
        <v>-139495.55959559488</v>
      </c>
      <c r="R98" s="47">
        <v>-38356.250746318372</v>
      </c>
      <c r="S98" s="47">
        <v>73768.257284284336</v>
      </c>
      <c r="T98" s="47">
        <v>198145.85027341056</v>
      </c>
      <c r="U98" s="47">
        <v>336192.27384940884</v>
      </c>
      <c r="V98" s="47">
        <v>489488.15888178768</v>
      </c>
      <c r="W98" s="47">
        <v>659797.95790989976</v>
      </c>
      <c r="X98" s="47">
        <v>849091.00002168468</v>
      </c>
    </row>
    <row r="99" spans="2:24" s="12" customFormat="1" ht="13.2" x14ac:dyDescent="0.25">
      <c r="B99" s="22"/>
      <c r="C99" s="50">
        <f t="shared" si="45"/>
        <v>0.29000000000000004</v>
      </c>
      <c r="D99" s="47">
        <v>312856.12118685141</v>
      </c>
      <c r="E99" s="47">
        <v>406356.51890734222</v>
      </c>
      <c r="F99" s="47">
        <v>509908.72872403974</v>
      </c>
      <c r="G99" s="47">
        <v>624668.086759803</v>
      </c>
      <c r="H99" s="47">
        <v>751924.5222072847</v>
      </c>
      <c r="I99" s="47">
        <v>893118.06648646144</v>
      </c>
      <c r="J99" s="47">
        <v>1049856.1064483775</v>
      </c>
      <c r="K99" s="47">
        <v>1223932.5713967686</v>
      </c>
      <c r="L99" s="47">
        <v>1417349.2635591533</v>
      </c>
      <c r="N99" s="22"/>
      <c r="O99" s="50">
        <f t="shared" si="46"/>
        <v>0.29000000000000004</v>
      </c>
      <c r="P99" s="47">
        <v>-200276.37170606619</v>
      </c>
      <c r="Q99" s="47">
        <v>-106775.97398557537</v>
      </c>
      <c r="R99" s="47">
        <v>-3223.7641688778531</v>
      </c>
      <c r="S99" s="47">
        <v>111535.59386688541</v>
      </c>
      <c r="T99" s="47">
        <v>238792.0293143671</v>
      </c>
      <c r="U99" s="47">
        <v>379985.57359354384</v>
      </c>
      <c r="V99" s="47">
        <v>536723.61355546</v>
      </c>
      <c r="W99" s="47">
        <v>710800.07850385108</v>
      </c>
      <c r="X99" s="47">
        <v>904216.77066623583</v>
      </c>
    </row>
    <row r="100" spans="2:24" s="12" customFormat="1" ht="13.2" x14ac:dyDescent="0.25"/>
    <row r="101" spans="2:24" s="12" customFormat="1" ht="13.2" x14ac:dyDescent="0.25">
      <c r="B101" s="6" t="s">
        <v>102</v>
      </c>
      <c r="D101" s="51" t="s">
        <v>57</v>
      </c>
      <c r="E101" s="51"/>
      <c r="F101" s="51"/>
      <c r="G101" s="51"/>
      <c r="H101" s="51"/>
      <c r="I101" s="51"/>
      <c r="J101" s="51"/>
      <c r="K101" s="51"/>
      <c r="L101" s="51"/>
      <c r="N101" s="6" t="s">
        <v>102</v>
      </c>
      <c r="P101" s="51" t="s">
        <v>57</v>
      </c>
      <c r="Q101" s="51"/>
      <c r="R101" s="51"/>
      <c r="S101" s="51"/>
      <c r="T101" s="51"/>
      <c r="U101" s="51"/>
      <c r="V101" s="51"/>
      <c r="W101" s="51"/>
      <c r="X101" s="51"/>
    </row>
    <row r="102" spans="2:24" s="12" customFormat="1" ht="13.2" x14ac:dyDescent="0.25">
      <c r="C102" s="49">
        <f>G35</f>
        <v>728953.62950465991</v>
      </c>
      <c r="D102" s="50">
        <f>E102-0.005</f>
        <v>4.0000000000000008E-2</v>
      </c>
      <c r="E102" s="50">
        <f>F102-0.005</f>
        <v>4.5000000000000005E-2</v>
      </c>
      <c r="F102" s="50">
        <f>G102-0.005</f>
        <v>0.05</v>
      </c>
      <c r="G102" s="50">
        <v>5.5E-2</v>
      </c>
      <c r="H102" s="50">
        <f>G102+0.005</f>
        <v>0.06</v>
      </c>
      <c r="I102" s="50">
        <f>H102+0.005</f>
        <v>6.5000000000000002E-2</v>
      </c>
      <c r="J102" s="50">
        <f>I102+0.005</f>
        <v>7.0000000000000007E-2</v>
      </c>
      <c r="K102" s="50">
        <f t="shared" ref="K102" si="47">J102+0.005</f>
        <v>7.5000000000000011E-2</v>
      </c>
      <c r="L102" s="50">
        <f t="shared" ref="L102" si="48">K102+0.005</f>
        <v>8.0000000000000016E-2</v>
      </c>
      <c r="O102" s="49">
        <f>G37</f>
        <v>134092.43381297146</v>
      </c>
      <c r="P102" s="50">
        <f>Q102-0.005</f>
        <v>4.0000000000000008E-2</v>
      </c>
      <c r="Q102" s="50">
        <f>R102-0.005</f>
        <v>4.5000000000000005E-2</v>
      </c>
      <c r="R102" s="50">
        <f>S102-0.005</f>
        <v>0.05</v>
      </c>
      <c r="S102" s="50">
        <v>5.5E-2</v>
      </c>
      <c r="T102" s="50">
        <f>S102+0.005</f>
        <v>0.06</v>
      </c>
      <c r="U102" s="50">
        <f>T102+0.005</f>
        <v>6.5000000000000002E-2</v>
      </c>
      <c r="V102" s="50">
        <f>U102+0.005</f>
        <v>7.0000000000000007E-2</v>
      </c>
      <c r="W102" s="50">
        <f t="shared" ref="W102" si="49">V102+0.005</f>
        <v>7.5000000000000011E-2</v>
      </c>
      <c r="X102" s="50">
        <f t="shared" ref="X102" si="50">W102+0.005</f>
        <v>8.0000000000000016E-2</v>
      </c>
    </row>
    <row r="103" spans="2:24" s="12" customFormat="1" ht="13.2" x14ac:dyDescent="0.25">
      <c r="B103" s="22"/>
      <c r="C103" s="50">
        <f>C104-1%</f>
        <v>0.21</v>
      </c>
      <c r="D103" s="47">
        <f t="dataTable" ref="D103:L111" dt2D="1" dtr="1" r1="F7" r2="F9" ca="1"/>
        <v>108462.14848280861</v>
      </c>
      <c r="E103" s="47">
        <v>202388.00963174016</v>
      </c>
      <c r="F103" s="47">
        <v>307605.08383494802</v>
      </c>
      <c r="G103" s="47">
        <v>425595.87618965539</v>
      </c>
      <c r="H103" s="71">
        <v>558043.5478376078</v>
      </c>
      <c r="I103" s="47">
        <v>706859.16335969558</v>
      </c>
      <c r="J103" s="47">
        <v>874212.59467664151</v>
      </c>
      <c r="K103" s="47">
        <v>1062567.5618428655</v>
      </c>
      <c r="L103" s="47">
        <v>1274721.3525112695</v>
      </c>
      <c r="N103" s="22"/>
      <c r="O103" s="50">
        <f>O104-1%</f>
        <v>0.21</v>
      </c>
      <c r="P103" s="47">
        <f t="dataTable" ref="P103:X111" dt2D="1" dtr="1" r1="F7" r2="F9" ca="1"/>
        <v>-486399.04720887984</v>
      </c>
      <c r="Q103" s="47">
        <v>-392473.18605994829</v>
      </c>
      <c r="R103" s="47">
        <v>-287256.11185674043</v>
      </c>
      <c r="S103" s="47">
        <v>-169265.31950203306</v>
      </c>
      <c r="T103" s="71">
        <v>-36817.647854080657</v>
      </c>
      <c r="U103" s="47">
        <v>111997.96766800713</v>
      </c>
      <c r="V103" s="47">
        <v>279351.39898495306</v>
      </c>
      <c r="W103" s="47">
        <v>467706.36615117709</v>
      </c>
      <c r="X103" s="47">
        <v>679860.15681958105</v>
      </c>
    </row>
    <row r="104" spans="2:24" s="12" customFormat="1" ht="13.2" x14ac:dyDescent="0.25">
      <c r="B104" s="22"/>
      <c r="C104" s="50">
        <f>C105-1%</f>
        <v>0.22</v>
      </c>
      <c r="D104" s="47">
        <v>150573.09920485073</v>
      </c>
      <c r="E104" s="47">
        <v>248001.63950414234</v>
      </c>
      <c r="F104" s="47">
        <v>357094.86938259308</v>
      </c>
      <c r="G104" s="47">
        <v>479379.02778918901</v>
      </c>
      <c r="H104" s="71">
        <v>616586.32337578898</v>
      </c>
      <c r="I104" s="47">
        <v>770682.83379103523</v>
      </c>
      <c r="J104" s="47">
        <v>943900.14099072036</v>
      </c>
      <c r="K104" s="47">
        <v>1138771.192496838</v>
      </c>
      <c r="L104" s="47">
        <v>1358170.9410480997</v>
      </c>
      <c r="N104" s="22"/>
      <c r="O104" s="50">
        <f>O105-1%</f>
        <v>0.22</v>
      </c>
      <c r="P104" s="47">
        <v>-444288.09648683772</v>
      </c>
      <c r="Q104" s="47">
        <v>-346859.55618754611</v>
      </c>
      <c r="R104" s="47">
        <v>-237766.32630909537</v>
      </c>
      <c r="S104" s="47">
        <v>-115482.16790249944</v>
      </c>
      <c r="T104" s="71">
        <v>21725.127684100531</v>
      </c>
      <c r="U104" s="47">
        <v>175821.63809934678</v>
      </c>
      <c r="V104" s="47">
        <v>349038.94529903191</v>
      </c>
      <c r="W104" s="47">
        <v>543909.9968051496</v>
      </c>
      <c r="X104" s="47">
        <v>763309.74535641121</v>
      </c>
    </row>
    <row r="105" spans="2:24" s="12" customFormat="1" ht="13.2" x14ac:dyDescent="0.25">
      <c r="B105" s="22"/>
      <c r="C105" s="50">
        <v>0.23</v>
      </c>
      <c r="D105" s="70">
        <v>192684.04992689262</v>
      </c>
      <c r="E105" s="70">
        <v>293615.26937654428</v>
      </c>
      <c r="F105" s="70">
        <v>406584.65493023745</v>
      </c>
      <c r="G105" s="70">
        <v>533162.1793887231</v>
      </c>
      <c r="H105" s="72">
        <v>675129.0989139704</v>
      </c>
      <c r="I105" s="47">
        <v>834506.50422237418</v>
      </c>
      <c r="J105" s="47">
        <v>1013587.6873047999</v>
      </c>
      <c r="K105" s="47">
        <v>1214974.8231508103</v>
      </c>
      <c r="L105" s="47">
        <v>1441620.5295849298</v>
      </c>
      <c r="N105" s="22"/>
      <c r="O105" s="50">
        <v>0.23</v>
      </c>
      <c r="P105" s="70">
        <v>-402177.14576479583</v>
      </c>
      <c r="Q105" s="70">
        <v>-301245.92631514417</v>
      </c>
      <c r="R105" s="70">
        <v>-188276.540761451</v>
      </c>
      <c r="S105" s="70">
        <v>-61699.016302965349</v>
      </c>
      <c r="T105" s="72">
        <v>80267.903222281951</v>
      </c>
      <c r="U105" s="47">
        <v>239645.30853068572</v>
      </c>
      <c r="V105" s="47">
        <v>418726.49161311146</v>
      </c>
      <c r="W105" s="47">
        <v>620113.62745912187</v>
      </c>
      <c r="X105" s="47">
        <v>846759.33389324136</v>
      </c>
    </row>
    <row r="106" spans="2:24" s="12" customFormat="1" ht="13.2" x14ac:dyDescent="0.25">
      <c r="B106" s="22" t="s">
        <v>134</v>
      </c>
      <c r="C106" s="50">
        <f>C105+1%</f>
        <v>0.24000000000000002</v>
      </c>
      <c r="D106" s="47">
        <v>234795.00064893393</v>
      </c>
      <c r="E106" s="47">
        <v>339228.89924894623</v>
      </c>
      <c r="F106" s="47">
        <v>456074.44047788251</v>
      </c>
      <c r="G106" s="47">
        <v>586945.3309882558</v>
      </c>
      <c r="H106" s="47">
        <v>733671.87445215159</v>
      </c>
      <c r="I106" s="47">
        <v>898330.17465371452</v>
      </c>
      <c r="J106" s="47">
        <v>1083275.2336188785</v>
      </c>
      <c r="K106" s="47">
        <v>1291178.4538047831</v>
      </c>
      <c r="L106" s="47">
        <v>1525070.11812176</v>
      </c>
      <c r="N106" s="22" t="s">
        <v>134</v>
      </c>
      <c r="O106" s="50">
        <f>O105+1%</f>
        <v>0.24000000000000002</v>
      </c>
      <c r="P106" s="47">
        <v>-360066.19504275452</v>
      </c>
      <c r="Q106" s="47">
        <v>-255632.29644274223</v>
      </c>
      <c r="R106" s="47">
        <v>-138786.75521380594</v>
      </c>
      <c r="S106" s="47">
        <v>-7915.8647034326568</v>
      </c>
      <c r="T106" s="47">
        <v>138810.67876046314</v>
      </c>
      <c r="U106" s="47">
        <v>303468.97896202607</v>
      </c>
      <c r="V106" s="47">
        <v>488414.03792719007</v>
      </c>
      <c r="W106" s="47">
        <v>696317.25811309461</v>
      </c>
      <c r="X106" s="47">
        <v>930208.92243007151</v>
      </c>
    </row>
    <row r="107" spans="2:24" s="12" customFormat="1" ht="13.2" x14ac:dyDescent="0.25">
      <c r="B107" s="22" t="s">
        <v>135</v>
      </c>
      <c r="C107" s="50">
        <f t="shared" ref="C107:C111" si="51">C106+1%</f>
        <v>0.25</v>
      </c>
      <c r="D107" s="47">
        <v>276905.9513709764</v>
      </c>
      <c r="E107" s="47">
        <v>384842.52912134817</v>
      </c>
      <c r="F107" s="47">
        <v>505564.22602552664</v>
      </c>
      <c r="G107" s="47">
        <v>640728.48258778872</v>
      </c>
      <c r="H107" s="47">
        <v>792214.64999033278</v>
      </c>
      <c r="I107" s="47">
        <v>962153.8450850537</v>
      </c>
      <c r="J107" s="47">
        <v>1152962.7799329571</v>
      </c>
      <c r="K107" s="47">
        <v>1367382.0844587553</v>
      </c>
      <c r="L107" s="47">
        <v>1608519.7066585906</v>
      </c>
      <c r="N107" s="22" t="s">
        <v>135</v>
      </c>
      <c r="O107" s="50">
        <f t="shared" ref="O107:O111" si="52">O106+1%</f>
        <v>0.25</v>
      </c>
      <c r="P107" s="47">
        <v>-317955.24432071205</v>
      </c>
      <c r="Q107" s="47">
        <v>-210018.66657034028</v>
      </c>
      <c r="R107" s="47">
        <v>-89296.969666161807</v>
      </c>
      <c r="S107" s="47">
        <v>45867.286896100268</v>
      </c>
      <c r="T107" s="47">
        <v>197353.45429864433</v>
      </c>
      <c r="U107" s="47">
        <v>367292.64939336525</v>
      </c>
      <c r="V107" s="47">
        <v>558101.58424126869</v>
      </c>
      <c r="W107" s="47">
        <v>772520.88876706688</v>
      </c>
      <c r="X107" s="47">
        <v>1013658.5109669021</v>
      </c>
    </row>
    <row r="108" spans="2:24" s="12" customFormat="1" ht="13.2" x14ac:dyDescent="0.25">
      <c r="B108" s="22" t="s">
        <v>136</v>
      </c>
      <c r="C108" s="50">
        <f t="shared" si="51"/>
        <v>0.26</v>
      </c>
      <c r="D108" s="47">
        <v>319016.90209301817</v>
      </c>
      <c r="E108" s="47">
        <v>430456.15899374988</v>
      </c>
      <c r="F108" s="47">
        <v>555054.01157317124</v>
      </c>
      <c r="G108" s="47">
        <v>694511.63418732281</v>
      </c>
      <c r="H108" s="47">
        <v>850757.42552851397</v>
      </c>
      <c r="I108" s="47">
        <v>1025977.5155163936</v>
      </c>
      <c r="J108" s="47">
        <v>1222650.326247036</v>
      </c>
      <c r="K108" s="47">
        <v>1443585.7151127276</v>
      </c>
      <c r="L108" s="47">
        <v>1691969.2951954217</v>
      </c>
      <c r="N108" s="22" t="s">
        <v>136</v>
      </c>
      <c r="O108" s="50">
        <f t="shared" si="52"/>
        <v>0.26</v>
      </c>
      <c r="P108" s="47">
        <v>-275844.29359867028</v>
      </c>
      <c r="Q108" s="47">
        <v>-164405.03669793857</v>
      </c>
      <c r="R108" s="47">
        <v>-39807.184118517209</v>
      </c>
      <c r="S108" s="47">
        <v>99650.438495634357</v>
      </c>
      <c r="T108" s="47">
        <v>255896.22983682551</v>
      </c>
      <c r="U108" s="47">
        <v>431116.31982470513</v>
      </c>
      <c r="V108" s="47">
        <v>627789.13055534754</v>
      </c>
      <c r="W108" s="47">
        <v>848724.51942103915</v>
      </c>
      <c r="X108" s="47">
        <v>1097108.0995037332</v>
      </c>
    </row>
    <row r="109" spans="2:24" s="12" customFormat="1" ht="13.2" x14ac:dyDescent="0.25">
      <c r="B109" s="22"/>
      <c r="C109" s="50">
        <f t="shared" si="51"/>
        <v>0.27</v>
      </c>
      <c r="D109" s="47">
        <v>361127.85281506041</v>
      </c>
      <c r="E109" s="47">
        <v>476069.78886615206</v>
      </c>
      <c r="F109" s="47">
        <v>604543.79712081607</v>
      </c>
      <c r="G109" s="47">
        <v>748294.78578685573</v>
      </c>
      <c r="H109" s="47">
        <v>909300.20106669515</v>
      </c>
      <c r="I109" s="47">
        <v>1089801.1859477318</v>
      </c>
      <c r="J109" s="47">
        <v>1292337.8725611148</v>
      </c>
      <c r="K109" s="47">
        <v>1519789.3457666994</v>
      </c>
      <c r="L109" s="47">
        <v>1775418.8837322504</v>
      </c>
      <c r="N109" s="22"/>
      <c r="O109" s="50">
        <f t="shared" si="52"/>
        <v>0.27</v>
      </c>
      <c r="P109" s="47">
        <v>-233733.34287662804</v>
      </c>
      <c r="Q109" s="47">
        <v>-118791.4068255364</v>
      </c>
      <c r="R109" s="47">
        <v>9682.6014291276224</v>
      </c>
      <c r="S109" s="47">
        <v>153433.59009516728</v>
      </c>
      <c r="T109" s="47">
        <v>314439.0053750067</v>
      </c>
      <c r="U109" s="47">
        <v>494939.99025604338</v>
      </c>
      <c r="V109" s="47">
        <v>697476.67686942639</v>
      </c>
      <c r="W109" s="47">
        <v>924928.15007501096</v>
      </c>
      <c r="X109" s="47">
        <v>1180557.688040562</v>
      </c>
    </row>
    <row r="110" spans="2:24" s="12" customFormat="1" ht="13.2" x14ac:dyDescent="0.25">
      <c r="B110" s="22"/>
      <c r="C110" s="50">
        <f t="shared" si="51"/>
        <v>0.28000000000000003</v>
      </c>
      <c r="D110" s="47">
        <v>403238.80353710218</v>
      </c>
      <c r="E110" s="47">
        <v>521683.41873855423</v>
      </c>
      <c r="F110" s="47">
        <v>654033.58266846091</v>
      </c>
      <c r="G110" s="47">
        <v>802077.93738638936</v>
      </c>
      <c r="H110" s="47">
        <v>967842.97660487657</v>
      </c>
      <c r="I110" s="47">
        <v>1153624.8563790733</v>
      </c>
      <c r="J110" s="47">
        <v>1362025.4188751951</v>
      </c>
      <c r="K110" s="47">
        <v>1595992.9764206721</v>
      </c>
      <c r="L110" s="47">
        <v>1858868.472269081</v>
      </c>
      <c r="N110" s="22"/>
      <c r="O110" s="50">
        <f t="shared" si="52"/>
        <v>0.28000000000000003</v>
      </c>
      <c r="P110" s="47">
        <v>-191622.39215458627</v>
      </c>
      <c r="Q110" s="47">
        <v>-73177.77695313422</v>
      </c>
      <c r="R110" s="47">
        <v>59172.386976772454</v>
      </c>
      <c r="S110" s="47">
        <v>207216.7416947009</v>
      </c>
      <c r="T110" s="47">
        <v>372981.78091318812</v>
      </c>
      <c r="U110" s="47">
        <v>558763.66068738489</v>
      </c>
      <c r="V110" s="47">
        <v>767164.22318350663</v>
      </c>
      <c r="W110" s="47">
        <v>1001131.7807289837</v>
      </c>
      <c r="X110" s="47">
        <v>1264007.2765773926</v>
      </c>
    </row>
    <row r="111" spans="2:24" s="12" customFormat="1" ht="13.2" x14ac:dyDescent="0.25">
      <c r="B111" s="22"/>
      <c r="C111" s="50">
        <f t="shared" si="51"/>
        <v>0.29000000000000004</v>
      </c>
      <c r="D111" s="47">
        <v>445349.75425914396</v>
      </c>
      <c r="E111" s="47">
        <v>567297.04861095641</v>
      </c>
      <c r="F111" s="47">
        <v>703523.36821610527</v>
      </c>
      <c r="G111" s="47">
        <v>855861.08898592228</v>
      </c>
      <c r="H111" s="47">
        <v>1026385.7521430587</v>
      </c>
      <c r="I111" s="47">
        <v>1217448.5268104123</v>
      </c>
      <c r="J111" s="47">
        <v>1431712.9651892739</v>
      </c>
      <c r="K111" s="47">
        <v>1672196.6070746458</v>
      </c>
      <c r="L111" s="47">
        <v>1942318.0608059107</v>
      </c>
      <c r="N111" s="22"/>
      <c r="O111" s="50">
        <f t="shared" si="52"/>
        <v>0.29000000000000004</v>
      </c>
      <c r="P111" s="47">
        <v>-149511.4414325445</v>
      </c>
      <c r="Q111" s="47">
        <v>-27564.147080732044</v>
      </c>
      <c r="R111" s="47">
        <v>108662.17252441682</v>
      </c>
      <c r="S111" s="47">
        <v>260999.89329423383</v>
      </c>
      <c r="T111" s="47">
        <v>431524.55645137024</v>
      </c>
      <c r="U111" s="47">
        <v>622587.33111872384</v>
      </c>
      <c r="V111" s="47">
        <v>836851.76949758548</v>
      </c>
      <c r="W111" s="47">
        <v>1077335.4113829574</v>
      </c>
      <c r="X111" s="47">
        <v>1347456.8651142223</v>
      </c>
    </row>
    <row r="112" spans="2:24" s="12" customFormat="1" ht="13.2" x14ac:dyDescent="0.25"/>
    <row r="113" spans="2:24" s="12" customFormat="1" ht="13.2" x14ac:dyDescent="0.25">
      <c r="B113" s="6" t="s">
        <v>103</v>
      </c>
      <c r="D113" s="51" t="s">
        <v>57</v>
      </c>
      <c r="E113" s="51"/>
      <c r="F113" s="51"/>
      <c r="G113" s="51"/>
      <c r="H113" s="51"/>
      <c r="I113" s="51"/>
      <c r="J113" s="51"/>
      <c r="K113" s="51"/>
      <c r="L113" s="51"/>
      <c r="N113" s="6" t="s">
        <v>103</v>
      </c>
      <c r="P113" s="51" t="s">
        <v>57</v>
      </c>
      <c r="Q113" s="51"/>
      <c r="R113" s="51"/>
      <c r="S113" s="51"/>
      <c r="T113" s="51"/>
      <c r="U113" s="51"/>
      <c r="V113" s="51"/>
      <c r="W113" s="51"/>
      <c r="X113" s="51"/>
    </row>
    <row r="114" spans="2:24" s="12" customFormat="1" ht="13.2" x14ac:dyDescent="0.25">
      <c r="C114" s="49">
        <f>F35</f>
        <v>1009923.7937547575</v>
      </c>
      <c r="D114" s="50">
        <f>E114-0.005</f>
        <v>4.0000000000000008E-2</v>
      </c>
      <c r="E114" s="50">
        <f>F114-0.005</f>
        <v>4.5000000000000005E-2</v>
      </c>
      <c r="F114" s="50">
        <f>G114-0.005</f>
        <v>0.05</v>
      </c>
      <c r="G114" s="50">
        <v>5.5E-2</v>
      </c>
      <c r="H114" s="50">
        <f>G114+0.005</f>
        <v>0.06</v>
      </c>
      <c r="I114" s="50">
        <f>H114+0.005</f>
        <v>6.5000000000000002E-2</v>
      </c>
      <c r="J114" s="50">
        <f>I114+0.005</f>
        <v>7.0000000000000007E-2</v>
      </c>
      <c r="K114" s="50">
        <f t="shared" ref="K114" si="53">J114+0.005</f>
        <v>7.5000000000000011E-2</v>
      </c>
      <c r="L114" s="50">
        <f t="shared" ref="L114" si="54">K114+0.005</f>
        <v>8.0000000000000016E-2</v>
      </c>
      <c r="O114" s="49">
        <f>F37</f>
        <v>320316.63178228424</v>
      </c>
      <c r="P114" s="50">
        <f>Q114-0.005</f>
        <v>4.0000000000000008E-2</v>
      </c>
      <c r="Q114" s="50">
        <f>R114-0.005</f>
        <v>4.5000000000000005E-2</v>
      </c>
      <c r="R114" s="50">
        <f>S114-0.005</f>
        <v>0.05</v>
      </c>
      <c r="S114" s="50">
        <v>5.5E-2</v>
      </c>
      <c r="T114" s="50">
        <f>S114+0.005</f>
        <v>0.06</v>
      </c>
      <c r="U114" s="50">
        <f>T114+0.005</f>
        <v>6.5000000000000002E-2</v>
      </c>
      <c r="V114" s="50">
        <f>U114+0.005</f>
        <v>7.0000000000000007E-2</v>
      </c>
      <c r="W114" s="50">
        <f t="shared" ref="W114" si="55">V114+0.005</f>
        <v>7.5000000000000011E-2</v>
      </c>
      <c r="X114" s="50">
        <f t="shared" ref="X114" si="56">W114+0.005</f>
        <v>8.0000000000000016E-2</v>
      </c>
    </row>
    <row r="115" spans="2:24" s="12" customFormat="1" ht="13.2" x14ac:dyDescent="0.25">
      <c r="B115" s="22"/>
      <c r="C115" s="50">
        <f>C116-1%</f>
        <v>0.21</v>
      </c>
      <c r="D115" s="47">
        <f t="dataTable" ref="D115:L123" dt2D="1" dtr="1" r1="F7" r2="F9" ca="1"/>
        <v>197884.51189303899</v>
      </c>
      <c r="E115" s="47">
        <v>317627.79076834081</v>
      </c>
      <c r="F115" s="47">
        <v>452601.4236127591</v>
      </c>
      <c r="G115" s="47">
        <v>604961.55671017861</v>
      </c>
      <c r="H115" s="71">
        <v>777184.18321032787</v>
      </c>
      <c r="I115" s="47">
        <v>972113.42970436031</v>
      </c>
      <c r="J115" s="47">
        <v>1193017.1393989888</v>
      </c>
      <c r="K115" s="47">
        <v>1443650.8440003623</v>
      </c>
      <c r="L115" s="47">
        <v>1728331.3771666391</v>
      </c>
      <c r="N115" s="22"/>
      <c r="O115" s="50">
        <f>O116-1%</f>
        <v>0.21</v>
      </c>
      <c r="P115" s="47">
        <f t="dataTable" ref="P115:X123" dt2D="1" dtr="1" r1="F7" r2="F9" ca="1"/>
        <v>-491722.65007943427</v>
      </c>
      <c r="Q115" s="47">
        <v>-371979.37120413245</v>
      </c>
      <c r="R115" s="47">
        <v>-237005.73835971416</v>
      </c>
      <c r="S115" s="47">
        <v>-84645.605262294644</v>
      </c>
      <c r="T115" s="71">
        <v>87577.021237854613</v>
      </c>
      <c r="U115" s="47">
        <v>282506.26773188706</v>
      </c>
      <c r="V115" s="47">
        <v>503409.97742651543</v>
      </c>
      <c r="W115" s="47">
        <v>754043.68202788895</v>
      </c>
      <c r="X115" s="47">
        <v>1038724.2151941657</v>
      </c>
    </row>
    <row r="116" spans="2:24" s="12" customFormat="1" ht="13.2" x14ac:dyDescent="0.25">
      <c r="B116" s="22"/>
      <c r="C116" s="50">
        <f>C117-1%</f>
        <v>0.22</v>
      </c>
      <c r="D116" s="47">
        <v>253891.18674661766</v>
      </c>
      <c r="E116" s="47">
        <v>378806.10065519519</v>
      </c>
      <c r="F116" s="47">
        <v>519574.02827932441</v>
      </c>
      <c r="G116" s="47">
        <v>678434.46963286784</v>
      </c>
      <c r="H116" s="71">
        <v>857958.46563363622</v>
      </c>
      <c r="I116" s="47">
        <v>1061098.5555451564</v>
      </c>
      <c r="J116" s="47">
        <v>1291246.270210213</v>
      </c>
      <c r="K116" s="47">
        <v>1552298.2871391503</v>
      </c>
      <c r="L116" s="47">
        <v>1848732.5390077815</v>
      </c>
      <c r="N116" s="22"/>
      <c r="O116" s="50">
        <f>O117-1%</f>
        <v>0.22</v>
      </c>
      <c r="P116" s="47">
        <v>-435715.9752258556</v>
      </c>
      <c r="Q116" s="47">
        <v>-310801.06131727807</v>
      </c>
      <c r="R116" s="47">
        <v>-170033.13369314885</v>
      </c>
      <c r="S116" s="47">
        <v>-11172.692339605419</v>
      </c>
      <c r="T116" s="71">
        <v>168351.30366116296</v>
      </c>
      <c r="U116" s="47">
        <v>371491.39357268321</v>
      </c>
      <c r="V116" s="47">
        <v>601639.10823773965</v>
      </c>
      <c r="W116" s="47">
        <v>862691.12516667694</v>
      </c>
      <c r="X116" s="47">
        <v>1159125.3770353082</v>
      </c>
    </row>
    <row r="117" spans="2:24" s="12" customFormat="1" ht="13.2" x14ac:dyDescent="0.25">
      <c r="B117" s="22"/>
      <c r="C117" s="50">
        <v>0.23</v>
      </c>
      <c r="D117" s="70">
        <v>309897.8616001975</v>
      </c>
      <c r="E117" s="70">
        <v>439984.4105420491</v>
      </c>
      <c r="F117" s="70">
        <v>586546.63294589019</v>
      </c>
      <c r="G117" s="70">
        <v>751907.3825555559</v>
      </c>
      <c r="H117" s="72">
        <v>938732.74805694458</v>
      </c>
      <c r="I117" s="47">
        <v>1150083.681385953</v>
      </c>
      <c r="J117" s="47">
        <v>1389475.4010214391</v>
      </c>
      <c r="K117" s="47">
        <v>1660945.7302779369</v>
      </c>
      <c r="L117" s="47">
        <v>1969133.7008489259</v>
      </c>
      <c r="N117" s="22"/>
      <c r="O117" s="50">
        <v>0.23</v>
      </c>
      <c r="P117" s="70">
        <v>-379709.30037227576</v>
      </c>
      <c r="Q117" s="70">
        <v>-249622.75143042416</v>
      </c>
      <c r="R117" s="70">
        <v>-103060.52902658307</v>
      </c>
      <c r="S117" s="70">
        <v>62300.220583082642</v>
      </c>
      <c r="T117" s="72">
        <v>249125.58608447132</v>
      </c>
      <c r="U117" s="47">
        <v>460476.5194134796</v>
      </c>
      <c r="V117" s="47">
        <v>699868.23904896574</v>
      </c>
      <c r="W117" s="47">
        <v>971338.56830546353</v>
      </c>
      <c r="X117" s="47">
        <v>1279526.5388764525</v>
      </c>
    </row>
    <row r="118" spans="2:24" s="12" customFormat="1" ht="13.2" x14ac:dyDescent="0.25">
      <c r="B118" s="22" t="s">
        <v>134</v>
      </c>
      <c r="C118" s="50">
        <f>C117+1%</f>
        <v>0.24000000000000002</v>
      </c>
      <c r="D118" s="47">
        <v>365904.53645377688</v>
      </c>
      <c r="E118" s="47">
        <v>501162.72042890324</v>
      </c>
      <c r="F118" s="47">
        <v>653519.23761245667</v>
      </c>
      <c r="G118" s="47">
        <v>825380.29547824396</v>
      </c>
      <c r="H118" s="47">
        <v>1019507.030480252</v>
      </c>
      <c r="I118" s="47">
        <v>1239068.8072267487</v>
      </c>
      <c r="J118" s="47">
        <v>1487704.5318326643</v>
      </c>
      <c r="K118" s="47">
        <v>1769593.1734167244</v>
      </c>
      <c r="L118" s="47">
        <v>2089534.8626900702</v>
      </c>
      <c r="N118" s="22" t="s">
        <v>134</v>
      </c>
      <c r="O118" s="50">
        <f>O117+1%</f>
        <v>0.24000000000000002</v>
      </c>
      <c r="P118" s="47">
        <v>-323702.62551869638</v>
      </c>
      <c r="Q118" s="47">
        <v>-188444.44154357002</v>
      </c>
      <c r="R118" s="47">
        <v>-36087.924360016594</v>
      </c>
      <c r="S118" s="47">
        <v>135773.1335057707</v>
      </c>
      <c r="T118" s="47">
        <v>329899.86850777874</v>
      </c>
      <c r="U118" s="47">
        <v>549461.6452542753</v>
      </c>
      <c r="V118" s="47">
        <v>798097.3698601909</v>
      </c>
      <c r="W118" s="47">
        <v>1079986.0114442511</v>
      </c>
      <c r="X118" s="47">
        <v>1399927.7007175968</v>
      </c>
    </row>
    <row r="119" spans="2:24" s="12" customFormat="1" ht="13.2" x14ac:dyDescent="0.25">
      <c r="B119" s="22" t="s">
        <v>135</v>
      </c>
      <c r="C119" s="50">
        <f t="shared" ref="C119:C123" si="57">C118+1%</f>
        <v>0.25</v>
      </c>
      <c r="D119" s="47">
        <v>421911.21130735602</v>
      </c>
      <c r="E119" s="47">
        <v>562341.03031575668</v>
      </c>
      <c r="F119" s="47">
        <v>720491.84227902151</v>
      </c>
      <c r="G119" s="47">
        <v>898853.20840093342</v>
      </c>
      <c r="H119" s="47">
        <v>1100281.3129035616</v>
      </c>
      <c r="I119" s="47">
        <v>1328053.9330675444</v>
      </c>
      <c r="J119" s="47">
        <v>1585933.662643889</v>
      </c>
      <c r="K119" s="47">
        <v>1878240.6165555106</v>
      </c>
      <c r="L119" s="47">
        <v>2209936.0245312126</v>
      </c>
      <c r="N119" s="22" t="s">
        <v>135</v>
      </c>
      <c r="O119" s="50">
        <f t="shared" ref="O119:O123" si="58">O118+1%</f>
        <v>0.25</v>
      </c>
      <c r="P119" s="47">
        <v>-267695.95066511724</v>
      </c>
      <c r="Q119" s="47">
        <v>-127266.13165671658</v>
      </c>
      <c r="R119" s="47">
        <v>30884.680306548253</v>
      </c>
      <c r="S119" s="47">
        <v>209246.04642846016</v>
      </c>
      <c r="T119" s="47">
        <v>410674.15093108825</v>
      </c>
      <c r="U119" s="47">
        <v>638446.77109507099</v>
      </c>
      <c r="V119" s="47">
        <v>896326.50067141559</v>
      </c>
      <c r="W119" s="47">
        <v>1188633.4545830372</v>
      </c>
      <c r="X119" s="47">
        <v>1520328.8625587393</v>
      </c>
    </row>
    <row r="120" spans="2:24" s="12" customFormat="1" ht="13.2" x14ac:dyDescent="0.25">
      <c r="B120" s="22" t="s">
        <v>136</v>
      </c>
      <c r="C120" s="50">
        <f t="shared" si="57"/>
        <v>0.26</v>
      </c>
      <c r="D120" s="47">
        <v>477917.88616093539</v>
      </c>
      <c r="E120" s="47">
        <v>623519.34020261082</v>
      </c>
      <c r="F120" s="47">
        <v>787464.44694558706</v>
      </c>
      <c r="G120" s="47">
        <v>972326.12132362148</v>
      </c>
      <c r="H120" s="47">
        <v>1181055.5953268688</v>
      </c>
      <c r="I120" s="47">
        <v>1417039.0589083405</v>
      </c>
      <c r="J120" s="47">
        <v>1684162.7934551146</v>
      </c>
      <c r="K120" s="47">
        <v>1986888.0596942981</v>
      </c>
      <c r="L120" s="47">
        <v>2330337.1863723565</v>
      </c>
      <c r="N120" s="22" t="s">
        <v>136</v>
      </c>
      <c r="O120" s="50">
        <f t="shared" si="58"/>
        <v>0.26</v>
      </c>
      <c r="P120" s="47">
        <v>-211689.27581153787</v>
      </c>
      <c r="Q120" s="47">
        <v>-66087.821769862436</v>
      </c>
      <c r="R120" s="47">
        <v>97857.284973113798</v>
      </c>
      <c r="S120" s="47">
        <v>282718.95935114822</v>
      </c>
      <c r="T120" s="47">
        <v>491448.43335439544</v>
      </c>
      <c r="U120" s="47">
        <v>727431.89693586715</v>
      </c>
      <c r="V120" s="47">
        <v>994555.63148264121</v>
      </c>
      <c r="W120" s="47">
        <v>1297280.8977218247</v>
      </c>
      <c r="X120" s="47">
        <v>1640730.0243998831</v>
      </c>
    </row>
    <row r="121" spans="2:24" s="12" customFormat="1" ht="13.2" x14ac:dyDescent="0.25">
      <c r="B121" s="22"/>
      <c r="C121" s="50">
        <f t="shared" si="57"/>
        <v>0.27</v>
      </c>
      <c r="D121" s="47">
        <v>533924.56101451453</v>
      </c>
      <c r="E121" s="47">
        <v>684697.65008946566</v>
      </c>
      <c r="F121" s="47">
        <v>854437.05161215307</v>
      </c>
      <c r="G121" s="47">
        <v>1045799.0342463095</v>
      </c>
      <c r="H121" s="47">
        <v>1261829.8777501774</v>
      </c>
      <c r="I121" s="47">
        <v>1506024.1847491362</v>
      </c>
      <c r="J121" s="47">
        <v>1782391.9242663402</v>
      </c>
      <c r="K121" s="47">
        <v>2095535.5028330865</v>
      </c>
      <c r="L121" s="47">
        <v>2450738.3482134999</v>
      </c>
      <c r="N121" s="22"/>
      <c r="O121" s="50">
        <f t="shared" si="58"/>
        <v>0.27</v>
      </c>
      <c r="P121" s="47">
        <v>-155682.60095795873</v>
      </c>
      <c r="Q121" s="47">
        <v>-4909.5118830075953</v>
      </c>
      <c r="R121" s="47">
        <v>164829.88963967981</v>
      </c>
      <c r="S121" s="47">
        <v>356191.87227383628</v>
      </c>
      <c r="T121" s="47">
        <v>572222.71577770403</v>
      </c>
      <c r="U121" s="47">
        <v>816417.02277666284</v>
      </c>
      <c r="V121" s="47">
        <v>1092784.7622938668</v>
      </c>
      <c r="W121" s="47">
        <v>1405928.3408606132</v>
      </c>
      <c r="X121" s="47">
        <v>1761131.1862410265</v>
      </c>
    </row>
    <row r="122" spans="2:24" s="12" customFormat="1" ht="13.2" x14ac:dyDescent="0.25">
      <c r="B122" s="22"/>
      <c r="C122" s="50">
        <f t="shared" si="57"/>
        <v>0.28000000000000003</v>
      </c>
      <c r="D122" s="47">
        <v>589931.23586809344</v>
      </c>
      <c r="E122" s="47">
        <v>745875.95997631911</v>
      </c>
      <c r="F122" s="47">
        <v>921409.65627871884</v>
      </c>
      <c r="G122" s="47">
        <v>1119271.9471689984</v>
      </c>
      <c r="H122" s="47">
        <v>1342604.160173486</v>
      </c>
      <c r="I122" s="47">
        <v>1595009.3105899324</v>
      </c>
      <c r="J122" s="47">
        <v>1880621.0550775654</v>
      </c>
      <c r="K122" s="47">
        <v>2204182.9459718722</v>
      </c>
      <c r="L122" s="47">
        <v>2571139.5100546419</v>
      </c>
      <c r="N122" s="22"/>
      <c r="O122" s="50">
        <f t="shared" si="58"/>
        <v>0.28000000000000003</v>
      </c>
      <c r="P122" s="47">
        <v>-99675.926104379818</v>
      </c>
      <c r="Q122" s="47">
        <v>56268.798003845848</v>
      </c>
      <c r="R122" s="47">
        <v>231802.49430624559</v>
      </c>
      <c r="S122" s="47">
        <v>429664.78519652504</v>
      </c>
      <c r="T122" s="47">
        <v>652996.99820101261</v>
      </c>
      <c r="U122" s="47">
        <v>905402.148617459</v>
      </c>
      <c r="V122" s="47">
        <v>1191013.893105092</v>
      </c>
      <c r="W122" s="47">
        <v>1514575.7839993988</v>
      </c>
      <c r="X122" s="47">
        <v>1881532.3480821685</v>
      </c>
    </row>
    <row r="123" spans="2:24" s="12" customFormat="1" ht="13.2" x14ac:dyDescent="0.25">
      <c r="B123" s="22"/>
      <c r="C123" s="50">
        <f t="shared" si="57"/>
        <v>0.29000000000000004</v>
      </c>
      <c r="D123" s="47">
        <v>645937.91072167305</v>
      </c>
      <c r="E123" s="47">
        <v>807054.26986317371</v>
      </c>
      <c r="F123" s="47">
        <v>988382.26094528462</v>
      </c>
      <c r="G123" s="47">
        <v>1192744.8600916862</v>
      </c>
      <c r="H123" s="47">
        <v>1423378.4425967941</v>
      </c>
      <c r="I123" s="47">
        <v>1683994.4364307285</v>
      </c>
      <c r="J123" s="47">
        <v>1978850.1858887901</v>
      </c>
      <c r="K123" s="47">
        <v>2312830.3891106583</v>
      </c>
      <c r="L123" s="47">
        <v>2691540.6718957862</v>
      </c>
      <c r="N123" s="22"/>
      <c r="O123" s="50">
        <f t="shared" si="58"/>
        <v>0.29000000000000004</v>
      </c>
      <c r="P123" s="47">
        <v>-43669.251250800211</v>
      </c>
      <c r="Q123" s="47">
        <v>117447.10789070046</v>
      </c>
      <c r="R123" s="47">
        <v>298775.09897281136</v>
      </c>
      <c r="S123" s="47">
        <v>503137.69811921287</v>
      </c>
      <c r="T123" s="47">
        <v>733771.28062432073</v>
      </c>
      <c r="U123" s="47">
        <v>994387.27445825515</v>
      </c>
      <c r="V123" s="47">
        <v>1289243.0239163167</v>
      </c>
      <c r="W123" s="47">
        <v>1623223.2271381849</v>
      </c>
      <c r="X123" s="47">
        <v>2001933.5099233128</v>
      </c>
    </row>
    <row r="124" spans="2:24" s="12" customFormat="1" ht="13.2" x14ac:dyDescent="0.25">
      <c r="B124" s="21"/>
      <c r="C124" s="50"/>
      <c r="D124" s="47"/>
      <c r="E124" s="47"/>
      <c r="F124" s="47"/>
      <c r="G124" s="47"/>
      <c r="H124" s="47"/>
      <c r="I124" s="47"/>
      <c r="J124" s="47"/>
      <c r="K124" s="47"/>
      <c r="L124" s="47"/>
      <c r="N124" s="21"/>
      <c r="O124" s="50"/>
      <c r="P124" s="47"/>
      <c r="Q124" s="47"/>
      <c r="R124" s="47"/>
      <c r="S124" s="47"/>
      <c r="T124" s="47"/>
      <c r="U124" s="47"/>
      <c r="V124" s="47"/>
      <c r="W124" s="47"/>
      <c r="X124" s="47"/>
    </row>
    <row r="125" spans="2:24" s="12" customFormat="1" ht="13.2" x14ac:dyDescent="0.25">
      <c r="B125" s="73" t="s">
        <v>137</v>
      </c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21"/>
      <c r="N125" s="73" t="s">
        <v>138</v>
      </c>
      <c r="O125" s="73"/>
      <c r="P125" s="73"/>
      <c r="Q125" s="73"/>
      <c r="R125" s="73"/>
      <c r="S125" s="73"/>
      <c r="T125" s="73"/>
      <c r="U125" s="73"/>
      <c r="V125" s="73"/>
      <c r="W125" s="73"/>
      <c r="X125" s="73"/>
    </row>
    <row r="126" spans="2:24" s="12" customFormat="1" ht="13.2" x14ac:dyDescent="0.25"/>
    <row r="127" spans="2:24" s="12" customFormat="1" ht="13.2" x14ac:dyDescent="0.25">
      <c r="B127" s="6" t="s">
        <v>97</v>
      </c>
      <c r="D127" s="51" t="s">
        <v>57</v>
      </c>
      <c r="E127" s="51"/>
      <c r="F127" s="51"/>
      <c r="G127" s="51"/>
      <c r="H127" s="51"/>
      <c r="I127" s="51"/>
      <c r="J127" s="51"/>
      <c r="K127" s="51"/>
      <c r="L127" s="51"/>
      <c r="N127" s="6" t="s">
        <v>97</v>
      </c>
      <c r="P127" s="51" t="s">
        <v>57</v>
      </c>
      <c r="Q127" s="51"/>
      <c r="R127" s="51"/>
      <c r="S127" s="51"/>
      <c r="T127" s="51"/>
      <c r="U127" s="51"/>
      <c r="V127" s="51"/>
      <c r="W127" s="51"/>
      <c r="X127" s="51"/>
    </row>
    <row r="128" spans="2:24" s="12" customFormat="1" ht="13.2" x14ac:dyDescent="0.25">
      <c r="C128" s="49">
        <f>L35</f>
        <v>160958.07863896259</v>
      </c>
      <c r="D128" s="50">
        <f>E128-0.005</f>
        <v>4.0000000000000008E-2</v>
      </c>
      <c r="E128" s="50">
        <f>F128-0.005</f>
        <v>4.5000000000000005E-2</v>
      </c>
      <c r="F128" s="50">
        <f>G128-0.005</f>
        <v>0.05</v>
      </c>
      <c r="G128" s="50">
        <v>5.5E-2</v>
      </c>
      <c r="H128" s="50">
        <f>G128+0.005</f>
        <v>0.06</v>
      </c>
      <c r="I128" s="50">
        <f>H128+0.005</f>
        <v>6.5000000000000002E-2</v>
      </c>
      <c r="J128" s="50">
        <f>I128+0.005</f>
        <v>7.0000000000000007E-2</v>
      </c>
      <c r="K128" s="50">
        <f t="shared" ref="K128:L128" si="59">J128+0.005</f>
        <v>7.5000000000000011E-2</v>
      </c>
      <c r="L128" s="50">
        <f t="shared" si="59"/>
        <v>8.0000000000000016E-2</v>
      </c>
      <c r="O128" s="49">
        <f>L37</f>
        <v>-123150.94136103743</v>
      </c>
      <c r="P128" s="50">
        <f>Q128-0.005</f>
        <v>4.0000000000000008E-2</v>
      </c>
      <c r="Q128" s="50">
        <f>R128-0.005</f>
        <v>4.5000000000000005E-2</v>
      </c>
      <c r="R128" s="50">
        <f>S128-0.005</f>
        <v>0.05</v>
      </c>
      <c r="S128" s="50">
        <v>5.5E-2</v>
      </c>
      <c r="T128" s="50">
        <f>S128+0.005</f>
        <v>0.06</v>
      </c>
      <c r="U128" s="50">
        <f>T128+0.005</f>
        <v>6.5000000000000002E-2</v>
      </c>
      <c r="V128" s="50">
        <f>U128+0.005</f>
        <v>7.0000000000000007E-2</v>
      </c>
      <c r="W128" s="50">
        <f t="shared" ref="W128:X128" si="60">V128+0.005</f>
        <v>7.5000000000000011E-2</v>
      </c>
      <c r="X128" s="50">
        <f t="shared" si="60"/>
        <v>8.0000000000000016E-2</v>
      </c>
    </row>
    <row r="129" spans="2:24" s="12" customFormat="1" ht="13.2" x14ac:dyDescent="0.25">
      <c r="B129" s="22"/>
      <c r="C129" s="50">
        <v>0.01</v>
      </c>
      <c r="D129" s="47">
        <f t="dataTable" ref="D129:L137" dt2D="1" dtr="1" r1="F7" r2="F6" ca="1"/>
        <v>83313.966350078583</v>
      </c>
      <c r="E129" s="47">
        <v>102809.45059371652</v>
      </c>
      <c r="F129" s="47">
        <v>123036.92088732193</v>
      </c>
      <c r="G129" s="47">
        <v>144020.74456414522</v>
      </c>
      <c r="H129" s="71">
        <v>165785.98625977698</v>
      </c>
      <c r="I129" s="47">
        <v>188358.42452776351</v>
      </c>
      <c r="J129" s="47">
        <v>211764.56877120305</v>
      </c>
      <c r="K129" s="47">
        <v>236031.67649480957</v>
      </c>
      <c r="L129" s="47">
        <v>261187.7708819831</v>
      </c>
      <c r="N129" s="22"/>
      <c r="O129" s="50">
        <v>0.01</v>
      </c>
      <c r="P129" s="47">
        <f t="dataTable" ref="P129:X137" dt2D="1" dtr="1" r1="F7" r2="F6" ca="1"/>
        <v>-184564.29364992143</v>
      </c>
      <c r="Q129" s="47">
        <v>-165068.80940628349</v>
      </c>
      <c r="R129" s="47">
        <v>-144841.33911267808</v>
      </c>
      <c r="S129" s="47">
        <v>-123857.51543585479</v>
      </c>
      <c r="T129" s="71">
        <v>-102092.27374022303</v>
      </c>
      <c r="U129" s="47">
        <v>-79519.835472236504</v>
      </c>
      <c r="V129" s="47">
        <v>-56113.691228796961</v>
      </c>
      <c r="W129" s="47">
        <v>-31846.583505190443</v>
      </c>
      <c r="X129" s="47">
        <v>-6690.489118016907</v>
      </c>
    </row>
    <row r="130" spans="2:24" s="12" customFormat="1" ht="13.2" x14ac:dyDescent="0.25">
      <c r="B130" s="22"/>
      <c r="C130" s="50">
        <v>1.4999999999999999E-2</v>
      </c>
      <c r="D130" s="47">
        <v>79913.370625664189</v>
      </c>
      <c r="E130" s="47">
        <v>99453.895091514627</v>
      </c>
      <c r="F130" s="47">
        <v>119727.32791770197</v>
      </c>
      <c r="G130" s="47">
        <v>140758.05582050182</v>
      </c>
      <c r="H130" s="71">
        <v>162571.16319950862</v>
      </c>
      <c r="I130" s="47">
        <v>185192.44875983329</v>
      </c>
      <c r="J130" s="47">
        <v>208648.44245037256</v>
      </c>
      <c r="K130" s="47">
        <v>232966.42272264353</v>
      </c>
      <c r="L130" s="47">
        <v>258174.43411471945</v>
      </c>
      <c r="N130" s="22"/>
      <c r="O130" s="50">
        <v>1.4999999999999999E-2</v>
      </c>
      <c r="P130" s="47">
        <v>-191963.0068743357</v>
      </c>
      <c r="Q130" s="47">
        <v>-172422.48240848526</v>
      </c>
      <c r="R130" s="47">
        <v>-152149.04958229791</v>
      </c>
      <c r="S130" s="47">
        <v>-131118.32167949807</v>
      </c>
      <c r="T130" s="71">
        <v>-109305.21430049127</v>
      </c>
      <c r="U130" s="47">
        <v>-86683.928740166593</v>
      </c>
      <c r="V130" s="47">
        <v>-63227.935049627325</v>
      </c>
      <c r="W130" s="47">
        <v>-38909.954777356354</v>
      </c>
      <c r="X130" s="47">
        <v>-13701.943385280436</v>
      </c>
    </row>
    <row r="131" spans="2:24" s="12" customFormat="1" ht="13.2" x14ac:dyDescent="0.25">
      <c r="B131" s="22"/>
      <c r="C131" s="50">
        <v>0.02</v>
      </c>
      <c r="D131" s="70">
        <v>76529.890562575427</v>
      </c>
      <c r="E131" s="70">
        <v>96116.424834009958</v>
      </c>
      <c r="F131" s="70">
        <v>116436.80460648669</v>
      </c>
      <c r="G131" s="70">
        <v>137515.43622386432</v>
      </c>
      <c r="H131" s="72">
        <v>159377.42409820261</v>
      </c>
      <c r="I131" s="47">
        <v>182048.58733859798</v>
      </c>
      <c r="J131" s="47">
        <v>205555.47669618332</v>
      </c>
      <c r="K131" s="47">
        <v>229925.39182979148</v>
      </c>
      <c r="L131" s="47">
        <v>255186.39889681363</v>
      </c>
      <c r="N131" s="22"/>
      <c r="O131" s="50">
        <v>0.02</v>
      </c>
      <c r="P131" s="70">
        <v>-199384.18943742465</v>
      </c>
      <c r="Q131" s="70">
        <v>-179797.65516599012</v>
      </c>
      <c r="R131" s="70">
        <v>-159477.27539351338</v>
      </c>
      <c r="S131" s="70">
        <v>-138398.64377613575</v>
      </c>
      <c r="T131" s="72">
        <v>-116536.65590179747</v>
      </c>
      <c r="U131" s="47">
        <v>-93865.492661402095</v>
      </c>
      <c r="V131" s="47">
        <v>-70358.603303816752</v>
      </c>
      <c r="W131" s="47">
        <v>-45988.688170208596</v>
      </c>
      <c r="X131" s="47">
        <v>-20727.681103186449</v>
      </c>
    </row>
    <row r="132" spans="2:24" s="12" customFormat="1" ht="13.2" x14ac:dyDescent="0.25">
      <c r="B132" s="22" t="s">
        <v>85</v>
      </c>
      <c r="C132" s="50">
        <v>2.5000000000000001E-2</v>
      </c>
      <c r="D132" s="47">
        <v>73165.462524501316</v>
      </c>
      <c r="E132" s="47">
        <v>92798.997419598338</v>
      </c>
      <c r="F132" s="47">
        <v>113167.33002143534</v>
      </c>
      <c r="G132" s="47">
        <v>134294.8865488341</v>
      </c>
      <c r="H132" s="47">
        <v>156206.79167763662</v>
      </c>
      <c r="I132" s="47">
        <v>178928.88517623459</v>
      </c>
      <c r="J132" s="47">
        <v>202487.7388573577</v>
      </c>
      <c r="K132" s="47">
        <v>226910.67385062162</v>
      </c>
      <c r="L132" s="47">
        <v>252225.77820037125</v>
      </c>
      <c r="N132" s="22" t="s">
        <v>85</v>
      </c>
      <c r="O132" s="50">
        <v>2.5000000000000001E-2</v>
      </c>
      <c r="P132" s="47">
        <v>-206826.09997549863</v>
      </c>
      <c r="Q132" s="47">
        <v>-187192.5650804016</v>
      </c>
      <c r="R132" s="47">
        <v>-166824.23247856461</v>
      </c>
      <c r="S132" s="47">
        <v>-145696.67595116585</v>
      </c>
      <c r="T132" s="47">
        <v>-123784.77082236332</v>
      </c>
      <c r="U132" s="47">
        <v>-101062.67732376535</v>
      </c>
      <c r="V132" s="47">
        <v>-77503.823642642237</v>
      </c>
      <c r="W132" s="47">
        <v>-53080.888649378321</v>
      </c>
      <c r="X132" s="47">
        <v>-27765.784299628693</v>
      </c>
    </row>
    <row r="133" spans="2:24" s="12" customFormat="1" ht="13.2" x14ac:dyDescent="0.25">
      <c r="B133" s="22" t="s">
        <v>86</v>
      </c>
      <c r="C133" s="50">
        <v>0.03</v>
      </c>
      <c r="D133" s="47">
        <v>69822.083680015407</v>
      </c>
      <c r="E133" s="47">
        <v>89503.631705075619</v>
      </c>
      <c r="F133" s="47">
        <v>109920.94494586904</v>
      </c>
      <c r="G133" s="47">
        <v>131098.46974641609</v>
      </c>
      <c r="H133" s="47">
        <v>153061.35130054632</v>
      </c>
      <c r="I133" s="47">
        <v>175835.45029417682</v>
      </c>
      <c r="J133" s="47">
        <v>199447.35986394912</v>
      </c>
      <c r="K133" s="47">
        <v>223924.42287671915</v>
      </c>
      <c r="L133" s="47">
        <v>249294.74953444221</v>
      </c>
      <c r="N133" s="22" t="s">
        <v>86</v>
      </c>
      <c r="O133" s="50">
        <v>0.03</v>
      </c>
      <c r="P133" s="47">
        <v>-214286.93631998461</v>
      </c>
      <c r="Q133" s="47">
        <v>-194605.3882949244</v>
      </c>
      <c r="R133" s="47">
        <v>-174188.07505413098</v>
      </c>
      <c r="S133" s="47">
        <v>-153010.55025358393</v>
      </c>
      <c r="T133" s="47">
        <v>-131047.6686994537</v>
      </c>
      <c r="U133" s="47">
        <v>-108273.5697058232</v>
      </c>
      <c r="V133" s="47">
        <v>-84661.660136050894</v>
      </c>
      <c r="W133" s="47">
        <v>-60184.597123280866</v>
      </c>
      <c r="X133" s="47">
        <v>-34814.270465557813</v>
      </c>
    </row>
    <row r="134" spans="2:24" s="12" customFormat="1" ht="13.2" x14ac:dyDescent="0.25">
      <c r="B134" s="22" t="s">
        <v>87</v>
      </c>
      <c r="C134" s="50">
        <v>3.5000000000000003E-2</v>
      </c>
      <c r="D134" s="47">
        <v>66038.057368432696</v>
      </c>
      <c r="E134" s="47">
        <v>85767.516523233266</v>
      </c>
      <c r="F134" s="47">
        <v>106233.72394805972</v>
      </c>
      <c r="G134" s="47">
        <v>127461.14636525325</v>
      </c>
      <c r="H134" s="47">
        <v>149474.94974375551</v>
      </c>
      <c r="I134" s="47">
        <v>172301.01594819454</v>
      </c>
      <c r="J134" s="47">
        <v>195965.95970442495</v>
      </c>
      <c r="K134" s="47">
        <v>220497.1458860219</v>
      </c>
      <c r="L134" s="47">
        <v>245922.70712626469</v>
      </c>
      <c r="N134" s="22" t="s">
        <v>87</v>
      </c>
      <c r="O134" s="50">
        <v>3.5000000000000003E-2</v>
      </c>
      <c r="P134" s="47">
        <v>-222228.59013156738</v>
      </c>
      <c r="Q134" s="47">
        <v>-202499.13097676681</v>
      </c>
      <c r="R134" s="47">
        <v>-182032.92355194036</v>
      </c>
      <c r="S134" s="47">
        <v>-160805.50113474682</v>
      </c>
      <c r="T134" s="47">
        <v>-138791.69775624457</v>
      </c>
      <c r="U134" s="47">
        <v>-115965.63155180553</v>
      </c>
      <c r="V134" s="47">
        <v>-92300.687795575126</v>
      </c>
      <c r="W134" s="47">
        <v>-67769.50161397818</v>
      </c>
      <c r="X134" s="47">
        <v>-42343.940373735386</v>
      </c>
    </row>
    <row r="135" spans="2:24" s="12" customFormat="1" ht="13.2" x14ac:dyDescent="0.25">
      <c r="B135" s="22"/>
      <c r="C135" s="50">
        <v>0.04</v>
      </c>
      <c r="D135" s="47">
        <v>62231.291914185218</v>
      </c>
      <c r="E135" s="47">
        <v>82007.24491785781</v>
      </c>
      <c r="F135" s="47">
        <v>102520.93351131055</v>
      </c>
      <c r="G135" s="47">
        <v>123796.84505124722</v>
      </c>
      <c r="H135" s="47">
        <v>145860.16654179961</v>
      </c>
      <c r="I135" s="47">
        <v>168736.80129047768</v>
      </c>
      <c r="J135" s="47">
        <v>192453.38588067243</v>
      </c>
      <c r="K135" s="47">
        <v>217037.30746521108</v>
      </c>
      <c r="L135" s="47">
        <v>242516.72138550231</v>
      </c>
      <c r="N135" s="22"/>
      <c r="O135" s="50">
        <v>0.04</v>
      </c>
      <c r="P135" s="47">
        <v>-230233.34808581474</v>
      </c>
      <c r="Q135" s="47">
        <v>-210457.39508214215</v>
      </c>
      <c r="R135" s="47">
        <v>-189943.70648868941</v>
      </c>
      <c r="S135" s="47">
        <v>-168667.79494875274</v>
      </c>
      <c r="T135" s="47">
        <v>-146604.47345820034</v>
      </c>
      <c r="U135" s="47">
        <v>-123727.83870952227</v>
      </c>
      <c r="V135" s="47">
        <v>-100011.25411932752</v>
      </c>
      <c r="W135" s="47">
        <v>-75427.332534788875</v>
      </c>
      <c r="X135" s="47">
        <v>-49947.918614497641</v>
      </c>
    </row>
    <row r="136" spans="2:24" s="12" customFormat="1" ht="13.2" x14ac:dyDescent="0.25">
      <c r="B136" s="22"/>
      <c r="C136" s="50">
        <v>4.4999999999999998E-2</v>
      </c>
      <c r="D136" s="47">
        <v>58408.018306594575</v>
      </c>
      <c r="E136" s="47">
        <v>78228.758160136116</v>
      </c>
      <c r="F136" s="47">
        <v>98788.200139236404</v>
      </c>
      <c r="G136" s="47">
        <v>120110.85232038843</v>
      </c>
      <c r="H136" s="47">
        <v>142221.92283240997</v>
      </c>
      <c r="I136" s="47">
        <v>165147.33651931642</v>
      </c>
      <c r="J136" s="47">
        <v>188913.75191984582</v>
      </c>
      <c r="K136" s="47">
        <v>213548.57856813259</v>
      </c>
      <c r="L136" s="47">
        <v>239079.9946200744</v>
      </c>
      <c r="N136" s="22"/>
      <c r="O136" s="50">
        <v>4.4999999999999998E-2</v>
      </c>
      <c r="P136" s="47">
        <v>-238295.17419340543</v>
      </c>
      <c r="Q136" s="47">
        <v>-218474.43433986389</v>
      </c>
      <c r="R136" s="47">
        <v>-197914.9923607636</v>
      </c>
      <c r="S136" s="47">
        <v>-176592.34017961158</v>
      </c>
      <c r="T136" s="47">
        <v>-154481.26966759004</v>
      </c>
      <c r="U136" s="47">
        <v>-131555.85598068358</v>
      </c>
      <c r="V136" s="47">
        <v>-107789.44058015419</v>
      </c>
      <c r="W136" s="47">
        <v>-83154.61393186741</v>
      </c>
      <c r="X136" s="47">
        <v>-57623.197879925603</v>
      </c>
    </row>
    <row r="137" spans="2:24" s="12" customFormat="1" ht="13.2" x14ac:dyDescent="0.25">
      <c r="B137" s="22"/>
      <c r="C137" s="50">
        <v>0.05</v>
      </c>
      <c r="D137" s="47">
        <v>54575.592695509025</v>
      </c>
      <c r="E137" s="47">
        <v>74439.19821898872</v>
      </c>
      <c r="F137" s="47">
        <v>95042.423251268803</v>
      </c>
      <c r="G137" s="47">
        <v>116409.79612199578</v>
      </c>
      <c r="H137" s="47">
        <v>138566.54561869102</v>
      </c>
      <c r="I137" s="47">
        <v>161538.61765660415</v>
      </c>
      <c r="J137" s="47">
        <v>185352.69226531778</v>
      </c>
      <c r="K137" s="47">
        <v>210036.20089660189</v>
      </c>
      <c r="L137" s="47">
        <v>235617.34405806172</v>
      </c>
      <c r="N137" s="22"/>
      <c r="O137" s="50">
        <v>0.05</v>
      </c>
      <c r="P137" s="47">
        <v>-246406.90730449097</v>
      </c>
      <c r="Q137" s="47">
        <v>-226543.30178101128</v>
      </c>
      <c r="R137" s="47">
        <v>-205940.0767487312</v>
      </c>
      <c r="S137" s="47">
        <v>-184572.70387800422</v>
      </c>
      <c r="T137" s="47">
        <v>-162415.95438130898</v>
      </c>
      <c r="U137" s="47">
        <v>-139443.88234339585</v>
      </c>
      <c r="V137" s="47">
        <v>-115629.80773468222</v>
      </c>
      <c r="W137" s="47">
        <v>-90946.299103398109</v>
      </c>
      <c r="X137" s="47">
        <v>-65365.155941938283</v>
      </c>
    </row>
    <row r="138" spans="2:24" s="12" customFormat="1" ht="13.2" x14ac:dyDescent="0.25"/>
    <row r="139" spans="2:24" s="12" customFormat="1" ht="13.2" x14ac:dyDescent="0.25">
      <c r="B139" s="6" t="s">
        <v>98</v>
      </c>
      <c r="D139" s="51" t="s">
        <v>57</v>
      </c>
      <c r="E139" s="51"/>
      <c r="F139" s="51"/>
      <c r="G139" s="51"/>
      <c r="H139" s="51"/>
      <c r="I139" s="51"/>
      <c r="J139" s="51"/>
      <c r="K139" s="51"/>
      <c r="L139" s="51"/>
      <c r="N139" s="6" t="s">
        <v>98</v>
      </c>
      <c r="P139" s="51" t="s">
        <v>57</v>
      </c>
      <c r="Q139" s="51"/>
      <c r="R139" s="51"/>
      <c r="S139" s="51"/>
      <c r="T139" s="51"/>
      <c r="U139" s="51"/>
      <c r="V139" s="51"/>
      <c r="W139" s="51"/>
      <c r="X139" s="51"/>
    </row>
    <row r="140" spans="2:24" s="12" customFormat="1" ht="13.2" x14ac:dyDescent="0.25">
      <c r="C140" s="49">
        <f>K35</f>
        <v>288097.23052288237</v>
      </c>
      <c r="D140" s="50">
        <f>E140-0.005</f>
        <v>4.0000000000000008E-2</v>
      </c>
      <c r="E140" s="50">
        <f>F140-0.005</f>
        <v>4.5000000000000005E-2</v>
      </c>
      <c r="F140" s="50">
        <f>G140-0.005</f>
        <v>0.05</v>
      </c>
      <c r="G140" s="50">
        <v>5.5E-2</v>
      </c>
      <c r="H140" s="50">
        <f>G140+0.005</f>
        <v>0.06</v>
      </c>
      <c r="I140" s="50">
        <f>H140+0.005</f>
        <v>6.5000000000000002E-2</v>
      </c>
      <c r="J140" s="50">
        <f>I140+0.005</f>
        <v>7.0000000000000007E-2</v>
      </c>
      <c r="K140" s="50">
        <f t="shared" ref="K140:L140" si="61">J140+0.005</f>
        <v>7.5000000000000011E-2</v>
      </c>
      <c r="L140" s="50">
        <f t="shared" si="61"/>
        <v>8.0000000000000016E-2</v>
      </c>
      <c r="O140" s="49">
        <f>K37</f>
        <v>-41262.990637897747</v>
      </c>
      <c r="P140" s="50">
        <f>Q140-0.005</f>
        <v>4.0000000000000008E-2</v>
      </c>
      <c r="Q140" s="50">
        <f>R140-0.005</f>
        <v>4.5000000000000005E-2</v>
      </c>
      <c r="R140" s="50">
        <f>S140-0.005</f>
        <v>0.05</v>
      </c>
      <c r="S140" s="50">
        <v>5.5E-2</v>
      </c>
      <c r="T140" s="50">
        <f>S140+0.005</f>
        <v>0.06</v>
      </c>
      <c r="U140" s="50">
        <f>T140+0.005</f>
        <v>6.5000000000000002E-2</v>
      </c>
      <c r="V140" s="50">
        <f>U140+0.005</f>
        <v>7.0000000000000007E-2</v>
      </c>
      <c r="W140" s="50">
        <f t="shared" ref="W140:X140" si="62">V140+0.005</f>
        <v>7.5000000000000011E-2</v>
      </c>
      <c r="X140" s="50">
        <f t="shared" si="62"/>
        <v>8.0000000000000016E-2</v>
      </c>
    </row>
    <row r="141" spans="2:24" s="12" customFormat="1" ht="13.2" x14ac:dyDescent="0.25">
      <c r="B141" s="22"/>
      <c r="C141" s="50">
        <v>0.01</v>
      </c>
      <c r="D141" s="47">
        <f t="dataTable" ref="D141:L149" dt2D="1" dtr="1" r1="F7" r2="F6" ca="1"/>
        <v>162620.68812870845</v>
      </c>
      <c r="E141" s="47">
        <v>197764.04823659029</v>
      </c>
      <c r="F141" s="47">
        <v>235028.93515362666</v>
      </c>
      <c r="G141" s="47">
        <v>274536.29998078913</v>
      </c>
      <c r="H141" s="71">
        <v>316413.46165917785</v>
      </c>
      <c r="I141" s="47">
        <v>360794.41226175666</v>
      </c>
      <c r="J141" s="47">
        <v>407820.13544585422</v>
      </c>
      <c r="K141" s="47">
        <v>457638.93856959994</v>
      </c>
      <c r="L141" s="47">
        <v>510406.79899222421</v>
      </c>
      <c r="N141" s="22"/>
      <c r="O141" s="50">
        <v>0.01</v>
      </c>
      <c r="P141" s="47">
        <f t="dataTable" ref="P141:X149" dt2D="1" dtr="1" r1="F7" r2="F6" ca="1"/>
        <v>-118922.05533459247</v>
      </c>
      <c r="Q141" s="47">
        <v>-83778.695226710639</v>
      </c>
      <c r="R141" s="47">
        <v>-46513.808309674263</v>
      </c>
      <c r="S141" s="47">
        <v>-7006.4434825117933</v>
      </c>
      <c r="T141" s="71">
        <v>34870.718195876922</v>
      </c>
      <c r="U141" s="47">
        <v>79251.668798455736</v>
      </c>
      <c r="V141" s="47">
        <v>126277.39198255329</v>
      </c>
      <c r="W141" s="47">
        <v>176096.19510629901</v>
      </c>
      <c r="X141" s="47">
        <v>228864.05552892329</v>
      </c>
    </row>
    <row r="142" spans="2:24" s="12" customFormat="1" ht="13.2" x14ac:dyDescent="0.25">
      <c r="B142" s="22"/>
      <c r="C142" s="50">
        <v>1.4999999999999999E-2</v>
      </c>
      <c r="D142" s="47">
        <v>152349.31567612092</v>
      </c>
      <c r="E142" s="47">
        <v>187673.48931772145</v>
      </c>
      <c r="F142" s="47">
        <v>225125.33490738797</v>
      </c>
      <c r="G142" s="47">
        <v>264826.02975062863</v>
      </c>
      <c r="H142" s="71">
        <v>306903.12733934622</v>
      </c>
      <c r="I142" s="47">
        <v>351490.86293969501</v>
      </c>
      <c r="J142" s="47">
        <v>398730.47235052893</v>
      </c>
      <c r="K142" s="47">
        <v>448770.52433589287</v>
      </c>
      <c r="L142" s="47">
        <v>501767.26725180738</v>
      </c>
      <c r="N142" s="22"/>
      <c r="O142" s="50">
        <v>1.4999999999999999E-2</v>
      </c>
      <c r="P142" s="47">
        <v>-140538.75683865859</v>
      </c>
      <c r="Q142" s="47">
        <v>-105214.58319705806</v>
      </c>
      <c r="R142" s="47">
        <v>-67762.737607391551</v>
      </c>
      <c r="S142" s="47">
        <v>-28062.042764150887</v>
      </c>
      <c r="T142" s="71">
        <v>14015.054824566701</v>
      </c>
      <c r="U142" s="47">
        <v>58602.790424915496</v>
      </c>
      <c r="V142" s="47">
        <v>105842.39983574941</v>
      </c>
      <c r="W142" s="47">
        <v>155882.45182111335</v>
      </c>
      <c r="X142" s="47">
        <v>208879.19473702786</v>
      </c>
    </row>
    <row r="143" spans="2:24" s="12" customFormat="1" ht="13.2" x14ac:dyDescent="0.25">
      <c r="B143" s="22"/>
      <c r="C143" s="50">
        <v>0.02</v>
      </c>
      <c r="D143" s="70">
        <v>141320.48150689981</v>
      </c>
      <c r="E143" s="70">
        <v>176830.26577824808</v>
      </c>
      <c r="F143" s="70">
        <v>214474.02008324326</v>
      </c>
      <c r="G143" s="70">
        <v>254373.1524054216</v>
      </c>
      <c r="H143" s="72">
        <v>296655.45539640845</v>
      </c>
      <c r="I143" s="47">
        <v>341455.41226393916</v>
      </c>
      <c r="J143" s="47">
        <v>388914.51584040117</v>
      </c>
      <c r="K143" s="47">
        <v>439181.60133565497</v>
      </c>
      <c r="L143" s="47">
        <v>492413.19329468266</v>
      </c>
      <c r="N143" s="22"/>
      <c r="O143" s="50">
        <v>0.02</v>
      </c>
      <c r="P143" s="70">
        <v>-163310.95755368937</v>
      </c>
      <c r="Q143" s="70">
        <v>-127801.1732823411</v>
      </c>
      <c r="R143" s="70">
        <v>-90157.418977345922</v>
      </c>
      <c r="S143" s="70">
        <v>-50258.286655167583</v>
      </c>
      <c r="T143" s="72">
        <v>-7975.9836641807342</v>
      </c>
      <c r="U143" s="47">
        <v>36823.973203349975</v>
      </c>
      <c r="V143" s="47">
        <v>84283.076779811992</v>
      </c>
      <c r="W143" s="47">
        <v>134550.16227506578</v>
      </c>
      <c r="X143" s="47">
        <v>187781.75423409347</v>
      </c>
    </row>
    <row r="144" spans="2:24" s="12" customFormat="1" ht="13.2" x14ac:dyDescent="0.25">
      <c r="B144" s="22" t="s">
        <v>85</v>
      </c>
      <c r="C144" s="50">
        <v>2.5000000000000001E-2</v>
      </c>
      <c r="D144" s="47">
        <v>128324.28378748125</v>
      </c>
      <c r="E144" s="47">
        <v>163996.03837021615</v>
      </c>
      <c r="F144" s="47">
        <v>201807.84194233431</v>
      </c>
      <c r="G144" s="47">
        <v>241881.33408160543</v>
      </c>
      <c r="H144" s="47">
        <v>284344.54762861633</v>
      </c>
      <c r="I144" s="47">
        <v>329332.21487895923</v>
      </c>
      <c r="J144" s="47">
        <v>376986.08696598979</v>
      </c>
      <c r="K144" s="47">
        <v>427455.2669382178</v>
      </c>
      <c r="L144" s="47">
        <v>480896.55705219193</v>
      </c>
      <c r="N144" s="22" t="s">
        <v>85</v>
      </c>
      <c r="O144" s="50">
        <v>2.5000000000000001E-2</v>
      </c>
      <c r="P144" s="47">
        <v>-188460.46956509713</v>
      </c>
      <c r="Q144" s="47">
        <v>-152788.71498236223</v>
      </c>
      <c r="R144" s="47">
        <v>-114976.91141024407</v>
      </c>
      <c r="S144" s="47">
        <v>-74903.419270972954</v>
      </c>
      <c r="T144" s="47">
        <v>-32440.205723962048</v>
      </c>
      <c r="U144" s="47">
        <v>12547.461526380852</v>
      </c>
      <c r="V144" s="47">
        <v>60201.333613411407</v>
      </c>
      <c r="W144" s="47">
        <v>110670.51358563942</v>
      </c>
      <c r="X144" s="47">
        <v>164111.80369961355</v>
      </c>
    </row>
    <row r="145" spans="2:24" s="12" customFormat="1" ht="13.2" x14ac:dyDescent="0.25">
      <c r="B145" s="22" t="s">
        <v>86</v>
      </c>
      <c r="C145" s="50">
        <v>0.03</v>
      </c>
      <c r="D145" s="47">
        <v>115833.80740048975</v>
      </c>
      <c r="E145" s="47">
        <v>151668.81386494223</v>
      </c>
      <c r="F145" s="47">
        <v>189649.62250702275</v>
      </c>
      <c r="G145" s="47">
        <v>229898.09558372275</v>
      </c>
      <c r="H145" s="47">
        <v>272542.49710244086</v>
      </c>
      <c r="I145" s="47">
        <v>317717.79931840807</v>
      </c>
      <c r="J145" s="47">
        <v>365566.00243282778</v>
      </c>
      <c r="K145" s="47">
        <v>416236.46799608896</v>
      </c>
      <c r="L145" s="47">
        <v>469886.26653724263</v>
      </c>
      <c r="N145" s="22" t="s">
        <v>86</v>
      </c>
      <c r="O145" s="50">
        <v>0.03</v>
      </c>
      <c r="P145" s="47">
        <v>-213526.41376029036</v>
      </c>
      <c r="Q145" s="47">
        <v>-177691.40729583788</v>
      </c>
      <c r="R145" s="47">
        <v>-139710.59865375736</v>
      </c>
      <c r="S145" s="47">
        <v>-99462.125577057363</v>
      </c>
      <c r="T145" s="47">
        <v>-56817.724058339256</v>
      </c>
      <c r="U145" s="47">
        <v>-11642.421842372045</v>
      </c>
      <c r="V145" s="47">
        <v>36205.781272047665</v>
      </c>
      <c r="W145" s="47">
        <v>86876.246835308848</v>
      </c>
      <c r="X145" s="47">
        <v>140526.04537646251</v>
      </c>
    </row>
    <row r="146" spans="2:24" s="12" customFormat="1" ht="13.2" x14ac:dyDescent="0.25">
      <c r="B146" s="22" t="s">
        <v>87</v>
      </c>
      <c r="C146" s="50">
        <v>3.5000000000000003E-2</v>
      </c>
      <c r="D146" s="47">
        <v>103524.27484865964</v>
      </c>
      <c r="E146" s="47">
        <v>139538.87875548704</v>
      </c>
      <c r="F146" s="47">
        <v>177705.28511675016</v>
      </c>
      <c r="G146" s="47">
        <v>218145.58041478856</v>
      </c>
      <c r="H146" s="47">
        <v>260988.261337045</v>
      </c>
      <c r="I146" s="47">
        <v>306368.54157830577</v>
      </c>
      <c r="J146" s="47">
        <v>354428.67185383569</v>
      </c>
      <c r="K146" s="47">
        <v>405318.27362808737</v>
      </c>
      <c r="L146" s="47">
        <v>459194.68708047085</v>
      </c>
      <c r="N146" s="22" t="s">
        <v>87</v>
      </c>
      <c r="O146" s="50">
        <v>3.5000000000000003E-2</v>
      </c>
      <c r="P146" s="47">
        <v>-238846.07476182538</v>
      </c>
      <c r="Q146" s="47">
        <v>-202831.47085499798</v>
      </c>
      <c r="R146" s="47">
        <v>-164665.06449373486</v>
      </c>
      <c r="S146" s="47">
        <v>-124224.76919569646</v>
      </c>
      <c r="T146" s="47">
        <v>-81382.088273440022</v>
      </c>
      <c r="U146" s="47">
        <v>-36001.808032179251</v>
      </c>
      <c r="V146" s="47">
        <v>12058.322243350674</v>
      </c>
      <c r="W146" s="47">
        <v>62947.924017602345</v>
      </c>
      <c r="X146" s="47">
        <v>116824.33746998583</v>
      </c>
    </row>
    <row r="147" spans="2:24" s="12" customFormat="1" ht="13.2" x14ac:dyDescent="0.25">
      <c r="B147" s="22"/>
      <c r="C147" s="50">
        <v>0.04</v>
      </c>
      <c r="D147" s="47">
        <v>90846.930728435633</v>
      </c>
      <c r="E147" s="47">
        <v>127042.72954529477</v>
      </c>
      <c r="F147" s="47">
        <v>165396.20529373828</v>
      </c>
      <c r="G147" s="47">
        <v>206029.66078025126</v>
      </c>
      <c r="H147" s="47">
        <v>249071.8171808297</v>
      </c>
      <c r="I147" s="47">
        <v>294658.12114060076</v>
      </c>
      <c r="J147" s="47">
        <v>342931.06509440218</v>
      </c>
      <c r="K147" s="47">
        <v>394040.52131330071</v>
      </c>
      <c r="L147" s="47">
        <v>448144.09019886446</v>
      </c>
      <c r="N147" s="22"/>
      <c r="O147" s="50">
        <v>0.04</v>
      </c>
      <c r="P147" s="47">
        <v>-264981.02237693546</v>
      </c>
      <c r="Q147" s="47">
        <v>-228785.22356007632</v>
      </c>
      <c r="R147" s="47">
        <v>-190431.74781163281</v>
      </c>
      <c r="S147" s="47">
        <v>-149798.29232511984</v>
      </c>
      <c r="T147" s="47">
        <v>-106756.13592454139</v>
      </c>
      <c r="U147" s="47">
        <v>-61169.831964770332</v>
      </c>
      <c r="V147" s="47">
        <v>-12896.88801096892</v>
      </c>
      <c r="W147" s="47">
        <v>38212.568207929609</v>
      </c>
      <c r="X147" s="47">
        <v>92316.137093493366</v>
      </c>
    </row>
    <row r="148" spans="2:24" s="12" customFormat="1" ht="13.2" x14ac:dyDescent="0.25">
      <c r="B148" s="22"/>
      <c r="C148" s="50">
        <v>4.4999999999999998E-2</v>
      </c>
      <c r="D148" s="47">
        <v>77808.931369393365</v>
      </c>
      <c r="E148" s="47">
        <v>114187.8319345885</v>
      </c>
      <c r="F148" s="47">
        <v>152730.11953688122</v>
      </c>
      <c r="G148" s="47">
        <v>193558.30119282962</v>
      </c>
      <c r="H148" s="47">
        <v>236801.30990855547</v>
      </c>
      <c r="I148" s="47">
        <v>282594.81205837172</v>
      </c>
      <c r="J148" s="47">
        <v>331081.52799395786</v>
      </c>
      <c r="K148" s="47">
        <v>382411.56638935988</v>
      </c>
      <c r="L148" s="47">
        <v>436742.77284393564</v>
      </c>
      <c r="N148" s="22"/>
      <c r="O148" s="50">
        <v>4.4999999999999998E-2</v>
      </c>
      <c r="P148" s="47">
        <v>-291937.22796812456</v>
      </c>
      <c r="Q148" s="47">
        <v>-255558.32740292943</v>
      </c>
      <c r="R148" s="47">
        <v>-217016.0398006367</v>
      </c>
      <c r="S148" s="47">
        <v>-176187.8581446883</v>
      </c>
      <c r="T148" s="47">
        <v>-132944.84942896245</v>
      </c>
      <c r="U148" s="47">
        <v>-87151.347279146197</v>
      </c>
      <c r="V148" s="47">
        <v>-38664.63134356006</v>
      </c>
      <c r="W148" s="47">
        <v>12665.407051841961</v>
      </c>
      <c r="X148" s="47">
        <v>66996.613506417722</v>
      </c>
    </row>
    <row r="149" spans="2:24" s="12" customFormat="1" ht="13.2" x14ac:dyDescent="0.25">
      <c r="B149" s="22"/>
      <c r="C149" s="50">
        <v>0.05</v>
      </c>
      <c r="D149" s="47">
        <v>65089.842203728738</v>
      </c>
      <c r="E149" s="47">
        <v>101688.96235846868</v>
      </c>
      <c r="F149" s="47">
        <v>140458.60640890116</v>
      </c>
      <c r="G149" s="47">
        <v>181521.53659532836</v>
      </c>
      <c r="H149" s="47">
        <v>225006.95038520778</v>
      </c>
      <c r="I149" s="47">
        <v>271050.78817501431</v>
      </c>
      <c r="J149" s="47">
        <v>319796.05423325452</v>
      </c>
      <c r="K149" s="47">
        <v>371393.15139022795</v>
      </c>
      <c r="L149" s="47">
        <v>426000.22999698052</v>
      </c>
      <c r="N149" s="22"/>
      <c r="O149" s="50">
        <v>0.05</v>
      </c>
      <c r="P149" s="47">
        <v>-319048.57318142767</v>
      </c>
      <c r="Q149" s="47">
        <v>-282449.45302668773</v>
      </c>
      <c r="R149" s="47">
        <v>-243679.80897625524</v>
      </c>
      <c r="S149" s="47">
        <v>-202616.87878982804</v>
      </c>
      <c r="T149" s="47">
        <v>-159131.46499994863</v>
      </c>
      <c r="U149" s="47">
        <v>-113087.62721014209</v>
      </c>
      <c r="V149" s="47">
        <v>-64342.361151901889</v>
      </c>
      <c r="W149" s="47">
        <v>-12745.263994928449</v>
      </c>
      <c r="X149" s="47">
        <v>41861.814611824113</v>
      </c>
    </row>
    <row r="150" spans="2:24" s="12" customFormat="1" ht="13.2" x14ac:dyDescent="0.25"/>
    <row r="151" spans="2:24" s="12" customFormat="1" ht="13.2" x14ac:dyDescent="0.25">
      <c r="B151" s="6" t="s">
        <v>99</v>
      </c>
      <c r="D151" s="51" t="s">
        <v>57</v>
      </c>
      <c r="E151" s="51"/>
      <c r="F151" s="51"/>
      <c r="G151" s="51"/>
      <c r="H151" s="51"/>
      <c r="I151" s="51"/>
      <c r="J151" s="51"/>
      <c r="K151" s="51"/>
      <c r="L151" s="51"/>
      <c r="N151" s="6" t="s">
        <v>99</v>
      </c>
      <c r="P151" s="51" t="s">
        <v>57</v>
      </c>
      <c r="Q151" s="51"/>
      <c r="R151" s="51"/>
      <c r="S151" s="51"/>
      <c r="T151" s="51"/>
      <c r="U151" s="51"/>
      <c r="V151" s="51"/>
      <c r="W151" s="51"/>
      <c r="X151" s="51"/>
    </row>
    <row r="152" spans="2:24" s="12" customFormat="1" ht="13.2" x14ac:dyDescent="0.25">
      <c r="C152" s="49">
        <f xml:space="preserve"> J35</f>
        <v>366208.90608981415</v>
      </c>
      <c r="D152" s="50">
        <f>E152-0.005</f>
        <v>4.0000000000000008E-2</v>
      </c>
      <c r="E152" s="50">
        <f>F152-0.005</f>
        <v>4.5000000000000005E-2</v>
      </c>
      <c r="F152" s="50">
        <f>G152-0.005</f>
        <v>0.05</v>
      </c>
      <c r="G152" s="50">
        <v>5.5E-2</v>
      </c>
      <c r="H152" s="50">
        <f>G152+0.005</f>
        <v>0.06</v>
      </c>
      <c r="I152" s="50">
        <f>H152+0.005</f>
        <v>6.5000000000000002E-2</v>
      </c>
      <c r="J152" s="50">
        <f>I152+0.005</f>
        <v>7.0000000000000007E-2</v>
      </c>
      <c r="K152" s="50">
        <f t="shared" ref="K152:L152" si="63">J152+0.005</f>
        <v>7.5000000000000011E-2</v>
      </c>
      <c r="L152" s="50">
        <f t="shared" si="63"/>
        <v>8.0000000000000016E-2</v>
      </c>
      <c r="O152" s="49">
        <f>J37</f>
        <v>-15609.859407592681</v>
      </c>
      <c r="P152" s="50">
        <f>Q152-0.005</f>
        <v>4.0000000000000008E-2</v>
      </c>
      <c r="Q152" s="50">
        <f>R152-0.005</f>
        <v>4.5000000000000005E-2</v>
      </c>
      <c r="R152" s="50">
        <f>S152-0.005</f>
        <v>0.05</v>
      </c>
      <c r="S152" s="50">
        <v>5.5E-2</v>
      </c>
      <c r="T152" s="50">
        <f>S152+0.005</f>
        <v>0.06</v>
      </c>
      <c r="U152" s="50">
        <f>T152+0.005</f>
        <v>6.5000000000000002E-2</v>
      </c>
      <c r="V152" s="50">
        <f>U152+0.005</f>
        <v>7.0000000000000007E-2</v>
      </c>
      <c r="W152" s="50">
        <f t="shared" ref="W152:X152" si="64">V152+0.005</f>
        <v>7.5000000000000011E-2</v>
      </c>
      <c r="X152" s="50">
        <f t="shared" si="64"/>
        <v>8.0000000000000016E-2</v>
      </c>
    </row>
    <row r="153" spans="2:24" s="12" customFormat="1" ht="13.2" x14ac:dyDescent="0.25">
      <c r="B153" s="22"/>
      <c r="C153" s="50">
        <v>0.01</v>
      </c>
      <c r="D153" s="47">
        <f t="dataTable" ref="D153:L161" dt2D="1" dtr="1" r1="F7" r2="F6" ca="1"/>
        <v>192642.29328931548</v>
      </c>
      <c r="E153" s="47">
        <v>241418.17182569247</v>
      </c>
      <c r="F153" s="47">
        <v>294173.49085182609</v>
      </c>
      <c r="G153" s="47">
        <v>351226.5764233396</v>
      </c>
      <c r="H153" s="71">
        <v>412920.07363950304</v>
      </c>
      <c r="I153" s="47">
        <v>479622.69855076569</v>
      </c>
      <c r="J153" s="47">
        <v>551731.10804960434</v>
      </c>
      <c r="K153" s="47">
        <v>629671.89511839184</v>
      </c>
      <c r="L153" s="47">
        <v>713903.71723257261</v>
      </c>
      <c r="N153" s="22"/>
      <c r="O153" s="50">
        <v>0.01</v>
      </c>
      <c r="P153" s="47">
        <f t="dataTable" ref="P153:X161" dt2D="1" dtr="1" r1="F7" r2="F6" ca="1"/>
        <v>-103261.95962333982</v>
      </c>
      <c r="Q153" s="47">
        <v>-54486.081086962833</v>
      </c>
      <c r="R153" s="47">
        <v>-1730.7620608292054</v>
      </c>
      <c r="S153" s="47">
        <v>55322.323510684306</v>
      </c>
      <c r="T153" s="71">
        <v>117015.82072684774</v>
      </c>
      <c r="U153" s="47">
        <v>183718.4456381104</v>
      </c>
      <c r="V153" s="47">
        <v>255826.85513694899</v>
      </c>
      <c r="W153" s="47">
        <v>333767.6422057366</v>
      </c>
      <c r="X153" s="47">
        <v>417999.46431991737</v>
      </c>
    </row>
    <row r="154" spans="2:24" s="12" customFormat="1" ht="13.2" x14ac:dyDescent="0.25">
      <c r="B154" s="22"/>
      <c r="C154" s="50">
        <v>1.4999999999999999E-2</v>
      </c>
      <c r="D154" s="47">
        <v>173345.87553417572</v>
      </c>
      <c r="E154" s="47">
        <v>222561.51975834992</v>
      </c>
      <c r="F154" s="47">
        <v>275779.46358999034</v>
      </c>
      <c r="G154" s="47">
        <v>333319.28090929455</v>
      </c>
      <c r="H154" s="71">
        <v>395524.93316437438</v>
      </c>
      <c r="I154" s="47">
        <v>462766.52498237492</v>
      </c>
      <c r="J154" s="47">
        <v>535442.17795767379</v>
      </c>
      <c r="K154" s="47">
        <v>613980.03000052087</v>
      </c>
      <c r="L154" s="47">
        <v>698840.36805453966</v>
      </c>
      <c r="N154" s="22"/>
      <c r="O154" s="50">
        <v>1.4999999999999999E-2</v>
      </c>
      <c r="P154" s="47">
        <v>-142177.75991452299</v>
      </c>
      <c r="Q154" s="47">
        <v>-92962.115690348786</v>
      </c>
      <c r="R154" s="47">
        <v>-39744.171858708374</v>
      </c>
      <c r="S154" s="47">
        <v>17795.645460595842</v>
      </c>
      <c r="T154" s="71">
        <v>80001.297715675668</v>
      </c>
      <c r="U154" s="47">
        <v>147242.88953367621</v>
      </c>
      <c r="V154" s="47">
        <v>219918.54250897502</v>
      </c>
      <c r="W154" s="47">
        <v>298456.39455182222</v>
      </c>
      <c r="X154" s="47">
        <v>383316.73260584101</v>
      </c>
    </row>
    <row r="155" spans="2:24" s="12" customFormat="1" ht="13.2" x14ac:dyDescent="0.25">
      <c r="B155" s="22"/>
      <c r="C155" s="50">
        <v>0.02</v>
      </c>
      <c r="D155" s="70">
        <v>154573.39781000005</v>
      </c>
      <c r="E155" s="70">
        <v>204230.26546453213</v>
      </c>
      <c r="F155" s="70">
        <v>257911.19335735863</v>
      </c>
      <c r="G155" s="70">
        <v>315936.95733041939</v>
      </c>
      <c r="H155" s="72">
        <v>378652.78831545654</v>
      </c>
      <c r="I155" s="47">
        <v>446430.13165417564</v>
      </c>
      <c r="J155" s="47">
        <v>519668.52479108266</v>
      </c>
      <c r="K155" s="47">
        <v>598797.60073215188</v>
      </c>
      <c r="L155" s="47">
        <v>684279.22508797748</v>
      </c>
      <c r="N155" s="22"/>
      <c r="O155" s="50">
        <v>0.02</v>
      </c>
      <c r="P155" s="70">
        <v>-181764.32610798709</v>
      </c>
      <c r="Q155" s="70">
        <v>-132107.45845345501</v>
      </c>
      <c r="R155" s="70">
        <v>-78426.530560628511</v>
      </c>
      <c r="S155" s="70">
        <v>-20400.766587567749</v>
      </c>
      <c r="T155" s="72">
        <v>42315.064397469396</v>
      </c>
      <c r="U155" s="47">
        <v>110092.4077361885</v>
      </c>
      <c r="V155" s="47">
        <v>183330.80087309552</v>
      </c>
      <c r="W155" s="47">
        <v>262459.87681416469</v>
      </c>
      <c r="X155" s="47">
        <v>347941.50116999028</v>
      </c>
    </row>
    <row r="156" spans="2:24" s="12" customFormat="1" ht="13.2" x14ac:dyDescent="0.25">
      <c r="B156" s="22" t="s">
        <v>85</v>
      </c>
      <c r="C156" s="50">
        <v>2.5000000000000001E-2</v>
      </c>
      <c r="D156" s="47">
        <v>135195.66160423716</v>
      </c>
      <c r="E156" s="47">
        <v>185316.15741426684</v>
      </c>
      <c r="F156" s="47">
        <v>239482.35138246452</v>
      </c>
      <c r="G156" s="47">
        <v>298016.18058593664</v>
      </c>
      <c r="H156" s="47">
        <v>361264.10222868097</v>
      </c>
      <c r="I156" s="47">
        <v>429598.85657207714</v>
      </c>
      <c r="J156" s="47">
        <v>503421.34843104985</v>
      </c>
      <c r="K156" s="47">
        <v>583162.65463883011</v>
      </c>
      <c r="L156" s="47">
        <v>669286.16530920193</v>
      </c>
      <c r="N156" s="22" t="s">
        <v>85</v>
      </c>
      <c r="O156" s="50">
        <v>2.5000000000000001E-2</v>
      </c>
      <c r="P156" s="47">
        <v>-223217.21005740098</v>
      </c>
      <c r="Q156" s="47">
        <v>-173096.7142473713</v>
      </c>
      <c r="R156" s="47">
        <v>-118930.52027917362</v>
      </c>
      <c r="S156" s="47">
        <v>-60396.691075701499</v>
      </c>
      <c r="T156" s="47">
        <v>2851.2305670428323</v>
      </c>
      <c r="U156" s="47">
        <v>71185.984910439001</v>
      </c>
      <c r="V156" s="47">
        <v>145008.4767694117</v>
      </c>
      <c r="W156" s="47">
        <v>224749.78297719196</v>
      </c>
      <c r="X156" s="47">
        <v>310873.29364756378</v>
      </c>
    </row>
    <row r="157" spans="2:24" s="12" customFormat="1" ht="13.2" x14ac:dyDescent="0.25">
      <c r="B157" s="22" t="s">
        <v>86</v>
      </c>
      <c r="C157" s="50">
        <v>0.03</v>
      </c>
      <c r="D157" s="47">
        <v>114592.21400901873</v>
      </c>
      <c r="E157" s="47">
        <v>165176.39494523755</v>
      </c>
      <c r="F157" s="47">
        <v>219826.60970805108</v>
      </c>
      <c r="G157" s="47">
        <v>278865.83874623908</v>
      </c>
      <c r="H157" s="47">
        <v>342641.64007258671</v>
      </c>
      <c r="I157" s="47">
        <v>411527.91540434177</v>
      </c>
      <c r="J157" s="47">
        <v>485926.79504461575</v>
      </c>
      <c r="K157" s="47">
        <v>566270.64891675243</v>
      </c>
      <c r="L157" s="47">
        <v>653024.23159010161</v>
      </c>
      <c r="N157" s="22" t="s">
        <v>86</v>
      </c>
      <c r="O157" s="50">
        <v>0.03</v>
      </c>
      <c r="P157" s="47">
        <v>-267226.5514883881</v>
      </c>
      <c r="Q157" s="47">
        <v>-216642.37055216928</v>
      </c>
      <c r="R157" s="47">
        <v>-161992.15578935575</v>
      </c>
      <c r="S157" s="47">
        <v>-102952.92675116775</v>
      </c>
      <c r="T157" s="47">
        <v>-39177.125424820115</v>
      </c>
      <c r="U157" s="47">
        <v>29709.149906934937</v>
      </c>
      <c r="V157" s="47">
        <v>104108.02954720892</v>
      </c>
      <c r="W157" s="47">
        <v>184451.8834193456</v>
      </c>
      <c r="X157" s="47">
        <v>271205.46609269478</v>
      </c>
    </row>
    <row r="158" spans="2:24" s="12" customFormat="1" ht="13.2" x14ac:dyDescent="0.25">
      <c r="B158" s="22" t="s">
        <v>87</v>
      </c>
      <c r="C158" s="50">
        <v>3.5000000000000003E-2</v>
      </c>
      <c r="D158" s="47">
        <v>94337.385490800487</v>
      </c>
      <c r="E158" s="47">
        <v>145504.91933180869</v>
      </c>
      <c r="F158" s="47">
        <v>200765.32762292866</v>
      </c>
      <c r="G158" s="47">
        <v>260442.97655215452</v>
      </c>
      <c r="H158" s="47">
        <v>324886.88405919808</v>
      </c>
      <c r="I158" s="47">
        <v>394472.48993441265</v>
      </c>
      <c r="J158" s="47">
        <v>469603.54486409877</v>
      </c>
      <c r="K158" s="47">
        <v>550714.12584442948</v>
      </c>
      <c r="L158" s="47">
        <v>638270.78581308806</v>
      </c>
      <c r="N158" s="22" t="s">
        <v>87</v>
      </c>
      <c r="O158" s="50">
        <v>3.5000000000000003E-2</v>
      </c>
      <c r="P158" s="47">
        <v>-312291.19020110532</v>
      </c>
      <c r="Q158" s="47">
        <v>-261123.65636009711</v>
      </c>
      <c r="R158" s="47">
        <v>-205863.24806897715</v>
      </c>
      <c r="S158" s="47">
        <v>-146185.59913975128</v>
      </c>
      <c r="T158" s="47">
        <v>-81741.69163270772</v>
      </c>
      <c r="U158" s="47">
        <v>-12156.085757493158</v>
      </c>
      <c r="V158" s="47">
        <v>62974.96917219297</v>
      </c>
      <c r="W158" s="47">
        <v>144085.55015252368</v>
      </c>
      <c r="X158" s="47">
        <v>231642.21012118226</v>
      </c>
    </row>
    <row r="159" spans="2:24" s="12" customFormat="1" ht="13.2" x14ac:dyDescent="0.25">
      <c r="B159" s="22"/>
      <c r="C159" s="50">
        <v>0.04</v>
      </c>
      <c r="D159" s="47">
        <v>72107.435641681775</v>
      </c>
      <c r="E159" s="47">
        <v>123826.65009743301</v>
      </c>
      <c r="F159" s="47">
        <v>179662.62402864324</v>
      </c>
      <c r="G159" s="47">
        <v>239940.90797459707</v>
      </c>
      <c r="H159" s="47">
        <v>305011.7665330593</v>
      </c>
      <c r="I159" s="47">
        <v>375251.95179365273</v>
      </c>
      <c r="J159" s="47">
        <v>451066.59589383868</v>
      </c>
      <c r="K159" s="47">
        <v>532891.23012869572</v>
      </c>
      <c r="L159" s="47">
        <v>621193.93847302347</v>
      </c>
      <c r="N159" s="22"/>
      <c r="O159" s="50">
        <v>0.04</v>
      </c>
      <c r="P159" s="47">
        <v>-360811.67625901918</v>
      </c>
      <c r="Q159" s="47">
        <v>-309092.46180326794</v>
      </c>
      <c r="R159" s="47">
        <v>-253256.48787205771</v>
      </c>
      <c r="S159" s="47">
        <v>-192978.20392610389</v>
      </c>
      <c r="T159" s="47">
        <v>-127907.34536764165</v>
      </c>
      <c r="U159" s="47">
        <v>-57667.160107048228</v>
      </c>
      <c r="V159" s="47">
        <v>18147.483993137721</v>
      </c>
      <c r="W159" s="47">
        <v>99972.118227994768</v>
      </c>
      <c r="X159" s="47">
        <v>188274.82657232252</v>
      </c>
    </row>
    <row r="160" spans="2:24" s="12" customFormat="1" ht="13.2" x14ac:dyDescent="0.25">
      <c r="B160" s="22"/>
      <c r="C160" s="50">
        <v>4.4999999999999998E-2</v>
      </c>
      <c r="D160" s="47">
        <v>49438.216732453322</v>
      </c>
      <c r="E160" s="47">
        <v>101793.18237528799</v>
      </c>
      <c r="F160" s="47">
        <v>158293.52324050455</v>
      </c>
      <c r="G160" s="47">
        <v>219266.2461623525</v>
      </c>
      <c r="H160" s="47">
        <v>285063.1492370083</v>
      </c>
      <c r="I160" s="47">
        <v>356062.59934720723</v>
      </c>
      <c r="J160" s="47">
        <v>432671.42902078608</v>
      </c>
      <c r="K160" s="47">
        <v>515326.96006479592</v>
      </c>
      <c r="L160" s="47">
        <v>604499.16184463107</v>
      </c>
      <c r="N160" s="22"/>
      <c r="O160" s="50">
        <v>4.4999999999999998E-2</v>
      </c>
      <c r="P160" s="47">
        <v>-411332.76855057559</v>
      </c>
      <c r="Q160" s="47">
        <v>-358977.80290774093</v>
      </c>
      <c r="R160" s="47">
        <v>-302477.46204252436</v>
      </c>
      <c r="S160" s="47">
        <v>-241504.73912067642</v>
      </c>
      <c r="T160" s="47">
        <v>-175707.83604602062</v>
      </c>
      <c r="U160" s="47">
        <v>-104708.38593582169</v>
      </c>
      <c r="V160" s="47">
        <v>-28099.556262242841</v>
      </c>
      <c r="W160" s="47">
        <v>54555.974781767</v>
      </c>
      <c r="X160" s="47">
        <v>143728.17656160216</v>
      </c>
    </row>
    <row r="161" spans="2:24" s="12" customFormat="1" ht="13.2" x14ac:dyDescent="0.25">
      <c r="B161" s="22"/>
      <c r="C161" s="50">
        <v>0.05</v>
      </c>
      <c r="D161" s="47">
        <v>24662.60882262222</v>
      </c>
      <c r="E161" s="47">
        <v>77618.169933970901</v>
      </c>
      <c r="F161" s="47">
        <v>134744.09562371497</v>
      </c>
      <c r="G161" s="47">
        <v>196368.58063106157</v>
      </c>
      <c r="H161" s="47">
        <v>262844.67088280735</v>
      </c>
      <c r="I161" s="47">
        <v>334552.0441107119</v>
      </c>
      <c r="J161" s="47">
        <v>411898.909962059</v>
      </c>
      <c r="K161" s="47">
        <v>495324.03705306677</v>
      </c>
      <c r="L161" s="47">
        <v>585298.91484300513</v>
      </c>
      <c r="N161" s="22"/>
      <c r="O161" s="50">
        <v>0.05</v>
      </c>
      <c r="P161" s="47">
        <v>-465606.16818141949</v>
      </c>
      <c r="Q161" s="47">
        <v>-412650.60707007081</v>
      </c>
      <c r="R161" s="47">
        <v>-355524.68138032674</v>
      </c>
      <c r="S161" s="47">
        <v>-293900.19637298014</v>
      </c>
      <c r="T161" s="47">
        <v>-227424.10612123436</v>
      </c>
      <c r="U161" s="47">
        <v>-155716.73289332981</v>
      </c>
      <c r="V161" s="47">
        <v>-78369.86704198271</v>
      </c>
      <c r="W161" s="47">
        <v>5055.2600490250625</v>
      </c>
      <c r="X161" s="47">
        <v>95030.137838963419</v>
      </c>
    </row>
    <row r="162" spans="2:24" s="12" customFormat="1" ht="13.2" x14ac:dyDescent="0.25"/>
    <row r="163" spans="2:24" s="12" customFormat="1" ht="13.2" x14ac:dyDescent="0.25">
      <c r="B163" s="6" t="s">
        <v>100</v>
      </c>
      <c r="D163" s="51" t="s">
        <v>57</v>
      </c>
      <c r="E163" s="51"/>
      <c r="F163" s="51"/>
      <c r="G163" s="51"/>
      <c r="H163" s="51"/>
      <c r="I163" s="51"/>
      <c r="J163" s="51"/>
      <c r="K163" s="51"/>
      <c r="L163" s="51"/>
      <c r="N163" s="6" t="s">
        <v>100</v>
      </c>
      <c r="P163" s="51" t="s">
        <v>57</v>
      </c>
      <c r="Q163" s="51"/>
      <c r="R163" s="51"/>
      <c r="S163" s="51"/>
      <c r="T163" s="51"/>
      <c r="U163" s="51"/>
      <c r="V163" s="51"/>
      <c r="W163" s="51"/>
      <c r="X163" s="51"/>
    </row>
    <row r="164" spans="2:24" s="12" customFormat="1" ht="13.2" x14ac:dyDescent="0.25">
      <c r="C164" s="49">
        <f>I35</f>
        <v>451755.71270817262</v>
      </c>
      <c r="D164" s="50">
        <f>E164-0.005</f>
        <v>4.0000000000000008E-2</v>
      </c>
      <c r="E164" s="50">
        <f>F164-0.005</f>
        <v>4.5000000000000005E-2</v>
      </c>
      <c r="F164" s="50">
        <f>G164-0.005</f>
        <v>0.05</v>
      </c>
      <c r="G164" s="50">
        <v>5.5E-2</v>
      </c>
      <c r="H164" s="50">
        <f>G164+0.005</f>
        <v>0.06</v>
      </c>
      <c r="I164" s="50">
        <f>H164+0.005</f>
        <v>6.5000000000000002E-2</v>
      </c>
      <c r="J164" s="50">
        <f>I164+0.005</f>
        <v>7.0000000000000007E-2</v>
      </c>
      <c r="K164" s="50">
        <f t="shared" ref="K164:L164" si="65">J164+0.005</f>
        <v>7.5000000000000011E-2</v>
      </c>
      <c r="L164" s="50">
        <f t="shared" si="65"/>
        <v>8.0000000000000016E-2</v>
      </c>
      <c r="O164" s="49">
        <f>I37</f>
        <v>9123.1167857972905</v>
      </c>
      <c r="P164" s="50">
        <f>Q164-0.005</f>
        <v>4.0000000000000008E-2</v>
      </c>
      <c r="Q164" s="50">
        <f>R164-0.005</f>
        <v>4.5000000000000005E-2</v>
      </c>
      <c r="R164" s="50">
        <f>S164-0.005</f>
        <v>0.05</v>
      </c>
      <c r="S164" s="50">
        <v>5.5E-2</v>
      </c>
      <c r="T164" s="50">
        <f>S164+0.005</f>
        <v>0.06</v>
      </c>
      <c r="U164" s="50">
        <f>T164+0.005</f>
        <v>6.5000000000000002E-2</v>
      </c>
      <c r="V164" s="50">
        <f>U164+0.005</f>
        <v>7.0000000000000007E-2</v>
      </c>
      <c r="W164" s="50">
        <f t="shared" ref="W164:X164" si="66">V164+0.005</f>
        <v>7.5000000000000011E-2</v>
      </c>
      <c r="X164" s="50">
        <f t="shared" si="66"/>
        <v>8.0000000000000016E-2</v>
      </c>
    </row>
    <row r="165" spans="2:24" s="12" customFormat="1" ht="13.2" x14ac:dyDescent="0.25">
      <c r="B165" s="22"/>
      <c r="C165" s="50">
        <v>0.01</v>
      </c>
      <c r="D165" s="47">
        <f t="dataTable" ref="D165:L173" dt2D="1" dtr="1" r1="F7" r2="F6" ca="1"/>
        <v>212239.70189859136</v>
      </c>
      <c r="E165" s="47">
        <v>273202.00671550666</v>
      </c>
      <c r="F165" s="47">
        <v>340285.43586763542</v>
      </c>
      <c r="G165" s="47">
        <v>414111.11473635526</v>
      </c>
      <c r="H165" s="71">
        <v>495361.81605795445</v>
      </c>
      <c r="I165" s="47">
        <v>584787.85592169093</v>
      </c>
      <c r="J165" s="47">
        <v>683213.52841110772</v>
      </c>
      <c r="K165" s="47">
        <v>791544.12560161192</v>
      </c>
      <c r="L165" s="47">
        <v>910773.59345324279</v>
      </c>
      <c r="N165" s="22"/>
      <c r="O165" s="50">
        <v>0.01</v>
      </c>
      <c r="P165" s="47">
        <f t="dataTable" ref="P165:X173" dt2D="1" dtr="1" r1="F7" r2="F6" ca="1"/>
        <v>-98758.641779941623</v>
      </c>
      <c r="Q165" s="47">
        <v>-37796.336963026319</v>
      </c>
      <c r="R165" s="47">
        <v>29287.092189102434</v>
      </c>
      <c r="S165" s="47">
        <v>103112.77105782228</v>
      </c>
      <c r="T165" s="71">
        <v>184363.47237942147</v>
      </c>
      <c r="U165" s="47">
        <v>273789.51224315795</v>
      </c>
      <c r="V165" s="47">
        <v>372215.18473257474</v>
      </c>
      <c r="W165" s="47">
        <v>480545.78192307893</v>
      </c>
      <c r="X165" s="47">
        <v>599775.24977470981</v>
      </c>
    </row>
    <row r="166" spans="2:24" s="12" customFormat="1" ht="13.2" x14ac:dyDescent="0.25">
      <c r="B166" s="22"/>
      <c r="C166" s="50">
        <v>1.4999999999999999E-2</v>
      </c>
      <c r="D166" s="47">
        <v>190239.16742317128</v>
      </c>
      <c r="E166" s="47">
        <v>252159.20695057715</v>
      </c>
      <c r="F166" s="47">
        <v>320260.59880783682</v>
      </c>
      <c r="G166" s="47">
        <v>395168.79640197131</v>
      </c>
      <c r="H166" s="71">
        <v>477571.2242957906</v>
      </c>
      <c r="I166" s="47">
        <v>568223.19838809501</v>
      </c>
      <c r="J166" s="47">
        <v>667954.38650363032</v>
      </c>
      <c r="K166" s="47">
        <v>777675.85623065475</v>
      </c>
      <c r="L166" s="47">
        <v>898387.76067828317</v>
      </c>
      <c r="N166" s="22"/>
      <c r="O166" s="50">
        <v>1.4999999999999999E-2</v>
      </c>
      <c r="P166" s="47">
        <v>-149669.39789315651</v>
      </c>
      <c r="Q166" s="47">
        <v>-87749.358365750639</v>
      </c>
      <c r="R166" s="47">
        <v>-19647.966508490965</v>
      </c>
      <c r="S166" s="47">
        <v>55260.231085643522</v>
      </c>
      <c r="T166" s="71">
        <v>137662.65897946281</v>
      </c>
      <c r="U166" s="47">
        <v>228314.63307176717</v>
      </c>
      <c r="V166" s="47">
        <v>328045.82118730247</v>
      </c>
      <c r="W166" s="47">
        <v>437767.29091432691</v>
      </c>
      <c r="X166" s="47">
        <v>558479.19536195532</v>
      </c>
    </row>
    <row r="167" spans="2:24" s="12" customFormat="1" ht="13.2" x14ac:dyDescent="0.25">
      <c r="B167" s="22"/>
      <c r="C167" s="50">
        <v>0.02</v>
      </c>
      <c r="D167" s="70">
        <v>167474.36350387009</v>
      </c>
      <c r="E167" s="70">
        <v>230458.96580108779</v>
      </c>
      <c r="F167" s="70">
        <v>299688.73951470479</v>
      </c>
      <c r="G167" s="70">
        <v>375793.54212537536</v>
      </c>
      <c r="H167" s="72">
        <v>459465.52444203978</v>
      </c>
      <c r="I167" s="47">
        <v>551465.07467507559</v>
      </c>
      <c r="J167" s="47">
        <v>652627.30466825247</v>
      </c>
      <c r="K167" s="47">
        <v>763869.12525161949</v>
      </c>
      <c r="L167" s="47">
        <v>886196.96152025938</v>
      </c>
      <c r="N167" s="22"/>
      <c r="O167" s="50">
        <v>0.02</v>
      </c>
      <c r="P167" s="70">
        <v>-203869.66086596099</v>
      </c>
      <c r="Q167" s="70">
        <v>-140885.05856874329</v>
      </c>
      <c r="R167" s="70">
        <v>-71655.284855126287</v>
      </c>
      <c r="S167" s="70">
        <v>4449.5177555442788</v>
      </c>
      <c r="T167" s="72">
        <v>88121.500072208699</v>
      </c>
      <c r="U167" s="47">
        <v>180121.05030524451</v>
      </c>
      <c r="V167" s="47">
        <v>281283.28029842139</v>
      </c>
      <c r="W167" s="47">
        <v>392525.10088178841</v>
      </c>
      <c r="X167" s="47">
        <v>514852.9371504283</v>
      </c>
    </row>
    <row r="168" spans="2:24" s="12" customFormat="1" ht="13.2" x14ac:dyDescent="0.25">
      <c r="B168" s="22" t="s">
        <v>85</v>
      </c>
      <c r="C168" s="50">
        <v>2.5000000000000001E-2</v>
      </c>
      <c r="D168" s="47">
        <v>143335.85311176139</v>
      </c>
      <c r="E168" s="47">
        <v>207497.93417968659</v>
      </c>
      <c r="F168" s="47">
        <v>277974.79578719253</v>
      </c>
      <c r="G168" s="47">
        <v>355401.00218661316</v>
      </c>
      <c r="H168" s="47">
        <v>440473.74822792143</v>
      </c>
      <c r="I168" s="47">
        <v>533958.82802977634</v>
      </c>
      <c r="J168" s="47">
        <v>636697.14758975001</v>
      </c>
      <c r="K168" s="47">
        <v>749611.82842155697</v>
      </c>
      <c r="L168" s="47">
        <v>873715.9531584786</v>
      </c>
      <c r="N168" s="22" t="s">
        <v>85</v>
      </c>
      <c r="O168" s="50">
        <v>2.5000000000000001E-2</v>
      </c>
      <c r="P168" s="47">
        <v>-262175.41349192942</v>
      </c>
      <c r="Q168" s="47">
        <v>-198013.33242400421</v>
      </c>
      <c r="R168" s="47">
        <v>-127536.47081649827</v>
      </c>
      <c r="S168" s="47">
        <v>-50110.264417077648</v>
      </c>
      <c r="T168" s="47">
        <v>34962.481624230626</v>
      </c>
      <c r="U168" s="47">
        <v>128447.56142608554</v>
      </c>
      <c r="V168" s="47">
        <v>231185.8809860592</v>
      </c>
      <c r="W168" s="47">
        <v>344100.56181786617</v>
      </c>
      <c r="X168" s="47">
        <v>468204.6865547878</v>
      </c>
    </row>
    <row r="169" spans="2:24" s="12" customFormat="1" ht="13.2" x14ac:dyDescent="0.25">
      <c r="B169" s="22" t="s">
        <v>86</v>
      </c>
      <c r="C169" s="50">
        <v>0.03</v>
      </c>
      <c r="D169" s="47">
        <v>116880.79834576754</v>
      </c>
      <c r="E169" s="47">
        <v>182280.85612516582</v>
      </c>
      <c r="F169" s="47">
        <v>254067.36242973863</v>
      </c>
      <c r="G169" s="47">
        <v>332879.64596292446</v>
      </c>
      <c r="H169" s="47">
        <v>419420.0032132843</v>
      </c>
      <c r="I169" s="47">
        <v>514459.69153149961</v>
      </c>
      <c r="J169" s="47">
        <v>618845.46790733538</v>
      </c>
      <c r="K169" s="47">
        <v>733506.7206587391</v>
      </c>
      <c r="L169" s="47">
        <v>859463.2451050661</v>
      </c>
      <c r="N169" s="22" t="s">
        <v>86</v>
      </c>
      <c r="O169" s="50">
        <v>0.03</v>
      </c>
      <c r="P169" s="47">
        <v>-325751.79757660779</v>
      </c>
      <c r="Q169" s="47">
        <v>-260351.73979720951</v>
      </c>
      <c r="R169" s="47">
        <v>-188565.2334926367</v>
      </c>
      <c r="S169" s="47">
        <v>-109752.94995945087</v>
      </c>
      <c r="T169" s="47">
        <v>-23212.592709091026</v>
      </c>
      <c r="U169" s="47">
        <v>71827.095609124284</v>
      </c>
      <c r="V169" s="47">
        <v>176212.87198496005</v>
      </c>
      <c r="W169" s="47">
        <v>290874.12473636377</v>
      </c>
      <c r="X169" s="47">
        <v>416830.64918269077</v>
      </c>
    </row>
    <row r="170" spans="2:24" s="12" customFormat="1" ht="13.2" x14ac:dyDescent="0.25">
      <c r="B170" s="22" t="s">
        <v>87</v>
      </c>
      <c r="C170" s="50">
        <v>3.5000000000000003E-2</v>
      </c>
      <c r="D170" s="47">
        <v>87946.202986322925</v>
      </c>
      <c r="E170" s="47">
        <v>154649.73238250567</v>
      </c>
      <c r="F170" s="47">
        <v>227813.54042774567</v>
      </c>
      <c r="G170" s="47">
        <v>308081.76852044894</v>
      </c>
      <c r="H170" s="47">
        <v>396161.86085869384</v>
      </c>
      <c r="I170" s="47">
        <v>492830.58147203026</v>
      </c>
      <c r="J170" s="47">
        <v>598940.57866894139</v>
      </c>
      <c r="K170" s="47">
        <v>715427.54423293739</v>
      </c>
      <c r="L170" s="47">
        <v>843318.01856837829</v>
      </c>
      <c r="N170" s="22" t="s">
        <v>87</v>
      </c>
      <c r="O170" s="50">
        <v>3.5000000000000003E-2</v>
      </c>
      <c r="P170" s="47">
        <v>-395000.98784764716</v>
      </c>
      <c r="Q170" s="47">
        <v>-328297.45845146442</v>
      </c>
      <c r="R170" s="47">
        <v>-255133.65040622442</v>
      </c>
      <c r="S170" s="47">
        <v>-174865.42231352115</v>
      </c>
      <c r="T170" s="47">
        <v>-86785.329975276254</v>
      </c>
      <c r="U170" s="47">
        <v>9883.3906380601693</v>
      </c>
      <c r="V170" s="47">
        <v>115993.3878349713</v>
      </c>
      <c r="W170" s="47">
        <v>232480.3533989673</v>
      </c>
      <c r="X170" s="47">
        <v>360370.8277344082</v>
      </c>
    </row>
    <row r="171" spans="2:24" s="12" customFormat="1" ht="13.2" x14ac:dyDescent="0.25">
      <c r="B171" s="22"/>
      <c r="C171" s="50">
        <v>0.04</v>
      </c>
      <c r="D171" s="47">
        <v>57313.515158054652</v>
      </c>
      <c r="E171" s="47">
        <v>125485.18704049313</v>
      </c>
      <c r="F171" s="47">
        <v>200201.9449019446</v>
      </c>
      <c r="G171" s="47">
        <v>282113.54075734154</v>
      </c>
      <c r="H171" s="47">
        <v>371933.42215191014</v>
      </c>
      <c r="I171" s="47">
        <v>470444.77715734555</v>
      </c>
      <c r="J171" s="47">
        <v>578507.12876229687</v>
      </c>
      <c r="K171" s="47">
        <v>697063.52612708835</v>
      </c>
      <c r="L171" s="47">
        <v>827148.38404985191</v>
      </c>
      <c r="N171" s="22"/>
      <c r="O171" s="50">
        <v>0.04</v>
      </c>
      <c r="P171" s="47">
        <v>-469398.77884036372</v>
      </c>
      <c r="Q171" s="47">
        <v>-401227.10695792525</v>
      </c>
      <c r="R171" s="47">
        <v>-326510.34909647377</v>
      </c>
      <c r="S171" s="47">
        <v>-244598.75324107683</v>
      </c>
      <c r="T171" s="47">
        <v>-154778.87184650823</v>
      </c>
      <c r="U171" s="47">
        <v>-56267.516841072822</v>
      </c>
      <c r="V171" s="47">
        <v>51794.834763878491</v>
      </c>
      <c r="W171" s="47">
        <v>170351.23212866997</v>
      </c>
      <c r="X171" s="47">
        <v>300436.09005143354</v>
      </c>
    </row>
    <row r="172" spans="2:24" s="12" customFormat="1" ht="13.2" x14ac:dyDescent="0.25">
      <c r="B172" s="22"/>
      <c r="C172" s="50">
        <v>4.4999999999999998E-2</v>
      </c>
      <c r="D172" s="47">
        <v>22906.265664656879</v>
      </c>
      <c r="E172" s="47">
        <v>92536.297143576434</v>
      </c>
      <c r="F172" s="47">
        <v>168791.16438616812</v>
      </c>
      <c r="G172" s="47">
        <v>252325.65759358602</v>
      </c>
      <c r="H172" s="47">
        <v>343858.60338517069</v>
      </c>
      <c r="I172" s="47">
        <v>444178.9335853036</v>
      </c>
      <c r="J172" s="47">
        <v>554152.30507700238</v>
      </c>
      <c r="K172" s="47">
        <v>674728.31830852502</v>
      </c>
      <c r="L172" s="47">
        <v>806948.3859243989</v>
      </c>
      <c r="N172" s="22"/>
      <c r="O172" s="50">
        <v>4.4999999999999998E-2</v>
      </c>
      <c r="P172" s="47">
        <v>-551298.21358968737</v>
      </c>
      <c r="Q172" s="47">
        <v>-481668.18211076781</v>
      </c>
      <c r="R172" s="47">
        <v>-405413.31486817612</v>
      </c>
      <c r="S172" s="47">
        <v>-321878.82166075823</v>
      </c>
      <c r="T172" s="47">
        <v>-230345.87586917356</v>
      </c>
      <c r="U172" s="47">
        <v>-130025.54566904064</v>
      </c>
      <c r="V172" s="47">
        <v>-20052.174177341862</v>
      </c>
      <c r="W172" s="47">
        <v>100523.83905418077</v>
      </c>
      <c r="X172" s="47">
        <v>232743.90667005465</v>
      </c>
    </row>
    <row r="173" spans="2:24" s="12" customFormat="1" ht="13.2" x14ac:dyDescent="0.25">
      <c r="B173" s="22"/>
      <c r="C173" s="50">
        <v>0.05</v>
      </c>
      <c r="D173" s="47">
        <v>-13558.302697102539</v>
      </c>
      <c r="E173" s="47">
        <v>57714.770460401895</v>
      </c>
      <c r="F173" s="47">
        <v>135705.06382398447</v>
      </c>
      <c r="G173" s="47">
        <v>221073.36917395471</v>
      </c>
      <c r="H173" s="47">
        <v>314544.92940159258</v>
      </c>
      <c r="I173" s="47">
        <v>416915.53654588293</v>
      </c>
      <c r="J173" s="47">
        <v>529058.18295207107</v>
      </c>
      <c r="K173" s="47">
        <v>651930.31327980361</v>
      </c>
      <c r="L173" s="47">
        <v>786581.72898316104</v>
      </c>
      <c r="N173" s="22"/>
      <c r="O173" s="50">
        <v>0.05</v>
      </c>
      <c r="P173" s="47">
        <v>-639279.30345678492</v>
      </c>
      <c r="Q173" s="47">
        <v>-568006.23029928049</v>
      </c>
      <c r="R173" s="47">
        <v>-490015.93693569792</v>
      </c>
      <c r="S173" s="47">
        <v>-404647.63158572768</v>
      </c>
      <c r="T173" s="47">
        <v>-311176.0713580898</v>
      </c>
      <c r="U173" s="47">
        <v>-208805.46421379945</v>
      </c>
      <c r="V173" s="47">
        <v>-96662.817807611311</v>
      </c>
      <c r="W173" s="47">
        <v>26209.312520121224</v>
      </c>
      <c r="X173" s="47">
        <v>160860.72822347865</v>
      </c>
    </row>
    <row r="174" spans="2:24" s="12" customFormat="1" ht="13.2" x14ac:dyDescent="0.25"/>
    <row r="175" spans="2:24" s="12" customFormat="1" ht="13.2" x14ac:dyDescent="0.25">
      <c r="B175" s="6" t="s">
        <v>101</v>
      </c>
      <c r="D175" s="51" t="s">
        <v>57</v>
      </c>
      <c r="E175" s="51"/>
      <c r="F175" s="51"/>
      <c r="G175" s="51"/>
      <c r="H175" s="51"/>
      <c r="I175" s="51"/>
      <c r="J175" s="51"/>
      <c r="K175" s="51"/>
      <c r="L175" s="51"/>
      <c r="N175" s="6" t="s">
        <v>101</v>
      </c>
      <c r="P175" s="51" t="s">
        <v>57</v>
      </c>
      <c r="Q175" s="51"/>
      <c r="R175" s="51"/>
      <c r="S175" s="51"/>
      <c r="T175" s="51"/>
      <c r="U175" s="51"/>
      <c r="V175" s="51"/>
      <c r="W175" s="51"/>
      <c r="X175" s="51"/>
    </row>
    <row r="176" spans="2:24" s="12" customFormat="1" ht="13.2" x14ac:dyDescent="0.25">
      <c r="C176" s="49">
        <f>H35</f>
        <v>549486.4471725066</v>
      </c>
      <c r="D176" s="50">
        <f>E176-0.005</f>
        <v>4.0000000000000008E-2</v>
      </c>
      <c r="E176" s="50">
        <f>F176-0.005</f>
        <v>4.5000000000000005E-2</v>
      </c>
      <c r="F176" s="50">
        <f>G176-0.005</f>
        <v>0.05</v>
      </c>
      <c r="G176" s="50">
        <v>5.5E-2</v>
      </c>
      <c r="H176" s="50">
        <f>G176+0.005</f>
        <v>0.06</v>
      </c>
      <c r="I176" s="50">
        <f>H176+0.005</f>
        <v>6.5000000000000002E-2</v>
      </c>
      <c r="J176" s="50">
        <f>I176+0.005</f>
        <v>7.0000000000000007E-2</v>
      </c>
      <c r="K176" s="50">
        <f t="shared" ref="K176:L176" si="67">J176+0.005</f>
        <v>7.5000000000000011E-2</v>
      </c>
      <c r="L176" s="50">
        <f t="shared" si="67"/>
        <v>8.0000000000000016E-2</v>
      </c>
      <c r="O176" s="49">
        <f>H37</f>
        <v>36353.954279589001</v>
      </c>
      <c r="P176" s="50">
        <f>Q176-0.005</f>
        <v>4.0000000000000008E-2</v>
      </c>
      <c r="Q176" s="50">
        <f>R176-0.005</f>
        <v>4.5000000000000005E-2</v>
      </c>
      <c r="R176" s="50">
        <f>S176-0.005</f>
        <v>0.05</v>
      </c>
      <c r="S176" s="50">
        <v>5.5E-2</v>
      </c>
      <c r="T176" s="50">
        <f>S176+0.005</f>
        <v>0.06</v>
      </c>
      <c r="U176" s="50">
        <f>T176+0.005</f>
        <v>6.5000000000000002E-2</v>
      </c>
      <c r="V176" s="50">
        <f>U176+0.005</f>
        <v>7.0000000000000007E-2</v>
      </c>
      <c r="W176" s="50">
        <f t="shared" ref="W176:X176" si="68">V176+0.005</f>
        <v>7.5000000000000011E-2</v>
      </c>
      <c r="X176" s="50">
        <f t="shared" si="68"/>
        <v>8.0000000000000016E-2</v>
      </c>
    </row>
    <row r="177" spans="2:24" s="12" customFormat="1" ht="13.2" x14ac:dyDescent="0.25">
      <c r="B177" s="22"/>
      <c r="C177" s="50">
        <v>0.01</v>
      </c>
      <c r="D177" s="47">
        <f t="dataTable" ref="D177:L185" dt2D="1" dtr="1" r1="F7" r2="F6" ca="1"/>
        <v>232052.2073129476</v>
      </c>
      <c r="E177" s="47">
        <v>302975.27215151652</v>
      </c>
      <c r="F177" s="47">
        <v>382065.20145468728</v>
      </c>
      <c r="G177" s="47">
        <v>470301.18880110106</v>
      </c>
      <c r="H177" s="71">
        <v>568779.8149271193</v>
      </c>
      <c r="I177" s="47">
        <v>678728.8576585257</v>
      </c>
      <c r="J177" s="47">
        <v>801522.67945208563</v>
      </c>
      <c r="K177" s="47">
        <v>938699.36634800211</v>
      </c>
      <c r="L177" s="47">
        <v>1091979.8105058437</v>
      </c>
      <c r="N177" s="22"/>
      <c r="O177" s="50">
        <v>0.01</v>
      </c>
      <c r="P177" s="47">
        <f t="dataTable" ref="P177:X185" dt2D="1" dtr="1" r1="F7" r2="F6" ca="1"/>
        <v>-94810.177457644371</v>
      </c>
      <c r="Q177" s="47">
        <v>-23887.112619075458</v>
      </c>
      <c r="R177" s="47">
        <v>55202.816684095305</v>
      </c>
      <c r="S177" s="47">
        <v>143438.80403050908</v>
      </c>
      <c r="T177" s="71">
        <v>241917.43015652732</v>
      </c>
      <c r="U177" s="47">
        <v>351866.47288793372</v>
      </c>
      <c r="V177" s="47">
        <v>474660.29468149366</v>
      </c>
      <c r="W177" s="47">
        <v>611836.98157741013</v>
      </c>
      <c r="X177" s="47">
        <v>765117.42573525175</v>
      </c>
    </row>
    <row r="178" spans="2:24" s="12" customFormat="1" ht="13.2" x14ac:dyDescent="0.25">
      <c r="B178" s="22"/>
      <c r="C178" s="50">
        <v>1.4999999999999999E-2</v>
      </c>
      <c r="D178" s="47">
        <v>211168.50539349008</v>
      </c>
      <c r="E178" s="47">
        <v>284177.54958560923</v>
      </c>
      <c r="F178" s="47">
        <v>365509.54491201695</v>
      </c>
      <c r="G178" s="47">
        <v>456157.04907513084</v>
      </c>
      <c r="H178" s="71">
        <v>557231.22016539332</v>
      </c>
      <c r="I178" s="47">
        <v>669975.73891372606</v>
      </c>
      <c r="J178" s="47">
        <v>795782.31892403006</v>
      </c>
      <c r="K178" s="47">
        <v>936207.97962855874</v>
      </c>
      <c r="L178" s="47">
        <v>1092994.2751638754</v>
      </c>
      <c r="N178" s="22"/>
      <c r="O178" s="50">
        <v>1.4999999999999999E-2</v>
      </c>
      <c r="P178" s="47">
        <v>-155009.5548050768</v>
      </c>
      <c r="Q178" s="47">
        <v>-82000.510612957645</v>
      </c>
      <c r="R178" s="47">
        <v>-668.5152865499258</v>
      </c>
      <c r="S178" s="47">
        <v>89978.988876563963</v>
      </c>
      <c r="T178" s="71">
        <v>191053.15996682644</v>
      </c>
      <c r="U178" s="47">
        <v>303797.67871515919</v>
      </c>
      <c r="V178" s="47">
        <v>429604.25872546318</v>
      </c>
      <c r="W178" s="47">
        <v>570029.91942999186</v>
      </c>
      <c r="X178" s="47">
        <v>726816.21496530855</v>
      </c>
    </row>
    <row r="179" spans="2:24" s="12" customFormat="1" ht="13.2" x14ac:dyDescent="0.25">
      <c r="B179" s="22"/>
      <c r="C179" s="50">
        <v>0.02</v>
      </c>
      <c r="D179" s="70">
        <v>187018.09485531354</v>
      </c>
      <c r="E179" s="70">
        <v>262224.2286523279</v>
      </c>
      <c r="F179" s="70">
        <v>345913.04774524481</v>
      </c>
      <c r="G179" s="70">
        <v>439090.5216437896</v>
      </c>
      <c r="H179" s="72">
        <v>542882.42547802452</v>
      </c>
      <c r="I179" s="47">
        <v>658548.37352502055</v>
      </c>
      <c r="J179" s="47">
        <v>787497.45100921707</v>
      </c>
      <c r="K179" s="47">
        <v>931305.61985801428</v>
      </c>
      <c r="L179" s="47">
        <v>1091735.0926325652</v>
      </c>
      <c r="N179" s="22"/>
      <c r="O179" s="50">
        <v>0.02</v>
      </c>
      <c r="P179" s="70">
        <v>-222975.71383444988</v>
      </c>
      <c r="Q179" s="70">
        <v>-147769.58003743552</v>
      </c>
      <c r="R179" s="70">
        <v>-64080.76094451861</v>
      </c>
      <c r="S179" s="70">
        <v>29096.712954026181</v>
      </c>
      <c r="T179" s="72">
        <v>132888.6167882611</v>
      </c>
      <c r="U179" s="47">
        <v>248554.56483525713</v>
      </c>
      <c r="V179" s="47">
        <v>377503.64231945365</v>
      </c>
      <c r="W179" s="47">
        <v>521311.81116825086</v>
      </c>
      <c r="X179" s="47">
        <v>681741.28394280165</v>
      </c>
    </row>
    <row r="180" spans="2:24" s="12" customFormat="1" ht="13.2" x14ac:dyDescent="0.25">
      <c r="B180" s="22" t="s">
        <v>85</v>
      </c>
      <c r="C180" s="50">
        <v>2.5000000000000001E-2</v>
      </c>
      <c r="D180" s="47">
        <v>160328.75231759611</v>
      </c>
      <c r="E180" s="47">
        <v>237967.56243674376</v>
      </c>
      <c r="F180" s="47">
        <v>324263.80350877962</v>
      </c>
      <c r="G180" s="47">
        <v>420237.89248360682</v>
      </c>
      <c r="H180" s="47">
        <v>527031.32891237445</v>
      </c>
      <c r="I180" s="47">
        <v>645920.84461693687</v>
      </c>
      <c r="J180" s="47">
        <v>778334.16224975407</v>
      </c>
      <c r="K180" s="47">
        <v>925867.53938582714</v>
      </c>
      <c r="L180" s="47">
        <v>1090305.2934115664</v>
      </c>
      <c r="N180" s="22" t="s">
        <v>85</v>
      </c>
      <c r="O180" s="50">
        <v>2.5000000000000001E-2</v>
      </c>
      <c r="P180" s="47">
        <v>-298470.02513749921</v>
      </c>
      <c r="Q180" s="47">
        <v>-220831.21501835156</v>
      </c>
      <c r="R180" s="47">
        <v>-134534.9739463157</v>
      </c>
      <c r="S180" s="47">
        <v>-38560.8849714885</v>
      </c>
      <c r="T180" s="47">
        <v>68232.551457279129</v>
      </c>
      <c r="U180" s="47">
        <v>187122.06716184155</v>
      </c>
      <c r="V180" s="47">
        <v>319535.38479465875</v>
      </c>
      <c r="W180" s="47">
        <v>467068.76193073182</v>
      </c>
      <c r="X180" s="47">
        <v>631506.51595647121</v>
      </c>
    </row>
    <row r="181" spans="2:24" s="12" customFormat="1" ht="13.2" x14ac:dyDescent="0.25">
      <c r="B181" s="22" t="s">
        <v>86</v>
      </c>
      <c r="C181" s="50">
        <v>0.03</v>
      </c>
      <c r="D181" s="47">
        <v>129804.36771707656</v>
      </c>
      <c r="E181" s="47">
        <v>210039.00524722447</v>
      </c>
      <c r="F181" s="47">
        <v>299113.80925939733</v>
      </c>
      <c r="G181" s="47">
        <v>398064.06726419937</v>
      </c>
      <c r="H181" s="47">
        <v>508047.44796154706</v>
      </c>
      <c r="I181" s="47">
        <v>630358.26802164863</v>
      </c>
      <c r="J181" s="47">
        <v>766443.37840634456</v>
      </c>
      <c r="K181" s="47">
        <v>917919.84783306147</v>
      </c>
      <c r="L181" s="47">
        <v>1086594.6396918432</v>
      </c>
      <c r="N181" s="22" t="s">
        <v>86</v>
      </c>
      <c r="O181" s="50">
        <v>0.03</v>
      </c>
      <c r="P181" s="47">
        <v>-383328.12517584104</v>
      </c>
      <c r="Q181" s="47">
        <v>-303093.48764569312</v>
      </c>
      <c r="R181" s="47">
        <v>-214018.68363352027</v>
      </c>
      <c r="S181" s="47">
        <v>-115068.42562871822</v>
      </c>
      <c r="T181" s="47">
        <v>-5085.0449313705321</v>
      </c>
      <c r="U181" s="47">
        <v>117225.77512873104</v>
      </c>
      <c r="V181" s="47">
        <v>253310.88551342697</v>
      </c>
      <c r="W181" s="47">
        <v>404787.35494014388</v>
      </c>
      <c r="X181" s="47">
        <v>573462.14679892547</v>
      </c>
    </row>
    <row r="182" spans="2:24" s="12" customFormat="1" ht="13.2" x14ac:dyDescent="0.25">
      <c r="B182" s="22" t="s">
        <v>87</v>
      </c>
      <c r="C182" s="50">
        <v>3.5000000000000003E-2</v>
      </c>
      <c r="D182" s="47">
        <v>95039.923530634609</v>
      </c>
      <c r="E182" s="47">
        <v>178048.5627447872</v>
      </c>
      <c r="F182" s="47">
        <v>270088.67481254414</v>
      </c>
      <c r="G182" s="47">
        <v>372210.85064474633</v>
      </c>
      <c r="H182" s="47">
        <v>485589.37981293048</v>
      </c>
      <c r="I182" s="47">
        <v>611536.63483357336</v>
      </c>
      <c r="J182" s="47">
        <v>751519.08559566922</v>
      </c>
      <c r="K182" s="47">
        <v>907175.12248594873</v>
      </c>
      <c r="L182" s="47">
        <v>1080334.8855582699</v>
      </c>
      <c r="N182" s="22" t="s">
        <v>87</v>
      </c>
      <c r="O182" s="50">
        <v>3.5000000000000003E-2</v>
      </c>
      <c r="P182" s="47">
        <v>-478549.84137349983</v>
      </c>
      <c r="Q182" s="47">
        <v>-395541.20215934725</v>
      </c>
      <c r="R182" s="47">
        <v>-303501.0900915903</v>
      </c>
      <c r="S182" s="47">
        <v>-201378.91425938811</v>
      </c>
      <c r="T182" s="47">
        <v>-88000.385091203963</v>
      </c>
      <c r="U182" s="47">
        <v>37946.869929438923</v>
      </c>
      <c r="V182" s="47">
        <v>177929.32069153478</v>
      </c>
      <c r="W182" s="47">
        <v>333585.35758181429</v>
      </c>
      <c r="X182" s="47">
        <v>506745.12065413548</v>
      </c>
    </row>
    <row r="183" spans="2:24" s="12" customFormat="1" ht="13.2" x14ac:dyDescent="0.25">
      <c r="B183" s="22"/>
      <c r="C183" s="50">
        <v>0.04</v>
      </c>
      <c r="D183" s="47">
        <v>56707.085311871138</v>
      </c>
      <c r="E183" s="47">
        <v>142817.58057408326</v>
      </c>
      <c r="F183" s="47">
        <v>238175.2386521328</v>
      </c>
      <c r="G183" s="47">
        <v>343848.04121730232</v>
      </c>
      <c r="H183" s="47">
        <v>461029.17076532112</v>
      </c>
      <c r="I183" s="47">
        <v>591051.5285469169</v>
      </c>
      <c r="J183" s="47">
        <v>735403.89460861718</v>
      </c>
      <c r="K183" s="47">
        <v>895748.90956026467</v>
      </c>
      <c r="L183" s="47">
        <v>1073943.0765703479</v>
      </c>
      <c r="N183" s="22"/>
      <c r="O183" s="50">
        <v>0.04</v>
      </c>
      <c r="P183" s="47">
        <v>-584118.95591106685</v>
      </c>
      <c r="Q183" s="47">
        <v>-498008.46064885473</v>
      </c>
      <c r="R183" s="47">
        <v>-402650.80257080519</v>
      </c>
      <c r="S183" s="47">
        <v>-296978.00000563567</v>
      </c>
      <c r="T183" s="47">
        <v>-179796.87045761687</v>
      </c>
      <c r="U183" s="47">
        <v>-49774.512676021084</v>
      </c>
      <c r="V183" s="47">
        <v>94577.853385679191</v>
      </c>
      <c r="W183" s="47">
        <v>254922.86833732668</v>
      </c>
      <c r="X183" s="47">
        <v>433117.03534740978</v>
      </c>
    </row>
    <row r="184" spans="2:24" s="12" customFormat="1" ht="13.2" x14ac:dyDescent="0.25">
      <c r="B184" s="22"/>
      <c r="C184" s="50">
        <v>4.4999999999999998E-2</v>
      </c>
      <c r="D184" s="47">
        <v>12101.744227039628</v>
      </c>
      <c r="E184" s="47">
        <v>101401.39244725648</v>
      </c>
      <c r="F184" s="47">
        <v>200160.3473342387</v>
      </c>
      <c r="G184" s="47">
        <v>309463.07355010975</v>
      </c>
      <c r="H184" s="47">
        <v>430520.6209374913</v>
      </c>
      <c r="I184" s="47">
        <v>564685.26338912081</v>
      </c>
      <c r="J184" s="47">
        <v>713466.79056275287</v>
      </c>
      <c r="K184" s="47">
        <v>878550.63301019091</v>
      </c>
      <c r="L184" s="47">
        <v>1061818.0202573058</v>
      </c>
      <c r="N184" s="22"/>
      <c r="O184" s="50">
        <v>4.4999999999999998E-2</v>
      </c>
      <c r="P184" s="47">
        <v>-703461.50633924222</v>
      </c>
      <c r="Q184" s="47">
        <v>-614161.85811902536</v>
      </c>
      <c r="R184" s="47">
        <v>-515402.90323204314</v>
      </c>
      <c r="S184" s="47">
        <v>-406100.17701617209</v>
      </c>
      <c r="T184" s="47">
        <v>-285042.62962879054</v>
      </c>
      <c r="U184" s="47">
        <v>-150877.98717716103</v>
      </c>
      <c r="V184" s="47">
        <v>-2096.4600035289768</v>
      </c>
      <c r="W184" s="47">
        <v>162987.38244390907</v>
      </c>
      <c r="X184" s="47">
        <v>346254.76969102398</v>
      </c>
    </row>
    <row r="185" spans="2:24" s="12" customFormat="1" ht="13.2" x14ac:dyDescent="0.25">
      <c r="B185" s="22"/>
      <c r="C185" s="50">
        <v>0.05</v>
      </c>
      <c r="D185" s="47">
        <v>-37054.944681578316</v>
      </c>
      <c r="E185" s="47">
        <v>55810.153933872003</v>
      </c>
      <c r="F185" s="47">
        <v>158374.72159968084</v>
      </c>
      <c r="G185" s="47">
        <v>271742.17084363289</v>
      </c>
      <c r="H185" s="47">
        <v>397144.11069250992</v>
      </c>
      <c r="I185" s="47">
        <v>535955.12725184113</v>
      </c>
      <c r="J185" s="47">
        <v>689709.22970952978</v>
      </c>
      <c r="K185" s="47">
        <v>860118.14344117232</v>
      </c>
      <c r="L185" s="47">
        <v>1049091.6509589236</v>
      </c>
      <c r="N185" s="22"/>
      <c r="O185" s="50">
        <v>0.05</v>
      </c>
      <c r="P185" s="47">
        <v>-835651.12122020987</v>
      </c>
      <c r="Q185" s="47">
        <v>-742786.02260475955</v>
      </c>
      <c r="R185" s="47">
        <v>-640221.45493895072</v>
      </c>
      <c r="S185" s="47">
        <v>-526854.00569499866</v>
      </c>
      <c r="T185" s="47">
        <v>-401452.06584612164</v>
      </c>
      <c r="U185" s="47">
        <v>-262641.04928679042</v>
      </c>
      <c r="V185" s="47">
        <v>-108886.94682910177</v>
      </c>
      <c r="W185" s="47">
        <v>61521.966902540764</v>
      </c>
      <c r="X185" s="47">
        <v>250495.47442029207</v>
      </c>
    </row>
    <row r="186" spans="2:24" s="12" customFormat="1" ht="13.2" x14ac:dyDescent="0.25"/>
    <row r="187" spans="2:24" s="12" customFormat="1" ht="13.2" x14ac:dyDescent="0.25">
      <c r="B187" s="6" t="s">
        <v>102</v>
      </c>
      <c r="D187" s="51" t="s">
        <v>57</v>
      </c>
      <c r="E187" s="51"/>
      <c r="F187" s="51"/>
      <c r="G187" s="51"/>
      <c r="H187" s="51"/>
      <c r="I187" s="51"/>
      <c r="J187" s="51"/>
      <c r="K187" s="51"/>
      <c r="L187" s="51"/>
      <c r="N187" s="6" t="s">
        <v>102</v>
      </c>
      <c r="P187" s="51" t="s">
        <v>57</v>
      </c>
      <c r="Q187" s="51"/>
      <c r="R187" s="51"/>
      <c r="S187" s="51"/>
      <c r="T187" s="51"/>
      <c r="U187" s="51"/>
      <c r="V187" s="51"/>
      <c r="W187" s="51"/>
      <c r="X187" s="51"/>
    </row>
    <row r="188" spans="2:24" s="12" customFormat="1" ht="13.2" x14ac:dyDescent="0.25">
      <c r="C188" s="49">
        <f>G35</f>
        <v>728953.62950465991</v>
      </c>
      <c r="D188" s="50">
        <f>E188-0.005</f>
        <v>4.0000000000000008E-2</v>
      </c>
      <c r="E188" s="50">
        <f>F188-0.005</f>
        <v>4.5000000000000005E-2</v>
      </c>
      <c r="F188" s="50">
        <f>G188-0.005</f>
        <v>0.05</v>
      </c>
      <c r="G188" s="50">
        <v>5.5E-2</v>
      </c>
      <c r="H188" s="50">
        <f>G188+0.005</f>
        <v>0.06</v>
      </c>
      <c r="I188" s="50">
        <f>H188+0.005</f>
        <v>6.5000000000000002E-2</v>
      </c>
      <c r="J188" s="50">
        <f>I188+0.005</f>
        <v>7.0000000000000007E-2</v>
      </c>
      <c r="K188" s="50">
        <f t="shared" ref="K188:L188" si="69">J188+0.005</f>
        <v>7.5000000000000011E-2</v>
      </c>
      <c r="L188" s="50">
        <f t="shared" si="69"/>
        <v>8.0000000000000016E-2</v>
      </c>
      <c r="O188" s="49">
        <f>G37</f>
        <v>134092.43381297146</v>
      </c>
      <c r="P188" s="50">
        <f>Q188-0.005</f>
        <v>4.0000000000000008E-2</v>
      </c>
      <c r="Q188" s="50">
        <f>R188-0.005</f>
        <v>4.5000000000000005E-2</v>
      </c>
      <c r="R188" s="50">
        <f>S188-0.005</f>
        <v>0.05</v>
      </c>
      <c r="S188" s="50">
        <v>5.5E-2</v>
      </c>
      <c r="T188" s="50">
        <f>S188+0.005</f>
        <v>0.06</v>
      </c>
      <c r="U188" s="50">
        <f>T188+0.005</f>
        <v>6.5000000000000002E-2</v>
      </c>
      <c r="V188" s="50">
        <f>U188+0.005</f>
        <v>7.0000000000000007E-2</v>
      </c>
      <c r="W188" s="50">
        <f t="shared" ref="W188:X188" si="70">V188+0.005</f>
        <v>7.5000000000000011E-2</v>
      </c>
      <c r="X188" s="50">
        <f t="shared" si="70"/>
        <v>8.0000000000000016E-2</v>
      </c>
    </row>
    <row r="189" spans="2:24" s="12" customFormat="1" ht="13.2" x14ac:dyDescent="0.25">
      <c r="B189" s="22"/>
      <c r="C189" s="50">
        <v>0.01</v>
      </c>
      <c r="D189" s="47">
        <f t="dataTable" ref="D189:L197" dt2D="1" dtr="1" r1="F7" r2="F6" ca="1"/>
        <v>285207.9517734464</v>
      </c>
      <c r="E189" s="47">
        <v>368688.22777492716</v>
      </c>
      <c r="F189" s="47">
        <v>462725.4960719439</v>
      </c>
      <c r="G189" s="47">
        <v>568744.25515534775</v>
      </c>
      <c r="H189" s="71">
        <v>688364.92316608294</v>
      </c>
      <c r="I189" s="47">
        <v>823430.70897185174</v>
      </c>
      <c r="J189" s="47">
        <v>976038.11280096904</v>
      </c>
      <c r="K189" s="47">
        <v>1148571.5353830014</v>
      </c>
      <c r="L189" s="47">
        <v>1343742.535939832</v>
      </c>
      <c r="N189" s="22"/>
      <c r="O189" s="50">
        <v>0.01</v>
      </c>
      <c r="P189" s="47">
        <f t="dataTable" ref="P189:X197" dt2D="1" dtr="1" r1="F7" r2="F6"/>
        <v>-58327.699620098807</v>
      </c>
      <c r="Q189" s="47">
        <v>25152.57638138195</v>
      </c>
      <c r="R189" s="47">
        <v>119189.84467839869</v>
      </c>
      <c r="S189" s="47">
        <v>225208.60376180254</v>
      </c>
      <c r="T189" s="71">
        <v>344829.27177253773</v>
      </c>
      <c r="U189" s="47">
        <v>479895.05757830653</v>
      </c>
      <c r="V189" s="47">
        <v>632502.46140742383</v>
      </c>
      <c r="W189" s="47">
        <v>805035.88398945623</v>
      </c>
      <c r="X189" s="47">
        <v>1000206.8845462868</v>
      </c>
    </row>
    <row r="190" spans="2:24" s="12" customFormat="1" ht="13.2" x14ac:dyDescent="0.25">
      <c r="B190" s="22"/>
      <c r="C190" s="50">
        <v>1.4999999999999999E-2</v>
      </c>
      <c r="D190" s="47">
        <v>268231.92643846071</v>
      </c>
      <c r="E190" s="47">
        <v>355506.52983385953</v>
      </c>
      <c r="F190" s="47">
        <v>453669.8599518782</v>
      </c>
      <c r="G190" s="47">
        <v>564179.79121810524</v>
      </c>
      <c r="H190" s="71">
        <v>688693.71137191402</v>
      </c>
      <c r="I190" s="47">
        <v>829095.79132776312</v>
      </c>
      <c r="J190" s="47">
        <v>987527.92919665831</v>
      </c>
      <c r="K190" s="47">
        <v>1166424.8523753888</v>
      </c>
      <c r="L190" s="47">
        <v>1368553.9235477971</v>
      </c>
      <c r="N190" s="22"/>
      <c r="O190" s="50">
        <v>1.4999999999999999E-2</v>
      </c>
      <c r="P190" s="47">
        <v>-126245.84038686496</v>
      </c>
      <c r="Q190" s="47">
        <v>-38971.236991466139</v>
      </c>
      <c r="R190" s="47">
        <v>59192.093126552529</v>
      </c>
      <c r="S190" s="47">
        <v>169702.02439277957</v>
      </c>
      <c r="T190" s="71">
        <v>294215.94454658835</v>
      </c>
      <c r="U190" s="47">
        <v>434618.02450243745</v>
      </c>
      <c r="V190" s="47">
        <v>593050.16237133264</v>
      </c>
      <c r="W190" s="47">
        <v>771947.08555006317</v>
      </c>
      <c r="X190" s="47">
        <v>974076.15672247147</v>
      </c>
    </row>
    <row r="191" spans="2:24" s="12" customFormat="1" ht="13.2" x14ac:dyDescent="0.25">
      <c r="B191" s="22"/>
      <c r="C191" s="50">
        <v>0.02</v>
      </c>
      <c r="D191" s="70">
        <v>248072.73538552655</v>
      </c>
      <c r="E191" s="70">
        <v>339549.69384190592</v>
      </c>
      <c r="F191" s="70">
        <v>442276.71604273585</v>
      </c>
      <c r="G191" s="70">
        <v>557747.45742820064</v>
      </c>
      <c r="H191" s="72">
        <v>687658.88471324393</v>
      </c>
      <c r="I191" s="47">
        <v>833938.96229017014</v>
      </c>
      <c r="J191" s="47">
        <v>998778.05896780896</v>
      </c>
      <c r="K191" s="47">
        <v>1184664.5640552272</v>
      </c>
      <c r="L191" s="47">
        <v>1394425.2642903703</v>
      </c>
      <c r="N191" s="22"/>
      <c r="O191" s="50">
        <v>0.02</v>
      </c>
      <c r="P191" s="70">
        <v>-204593.55821969488</v>
      </c>
      <c r="Q191" s="70">
        <v>-113116.59976331552</v>
      </c>
      <c r="R191" s="70">
        <v>-10389.577562485589</v>
      </c>
      <c r="S191" s="70">
        <v>105081.1638229792</v>
      </c>
      <c r="T191" s="72">
        <v>234992.59110802249</v>
      </c>
      <c r="U191" s="47">
        <v>381272.6686849487</v>
      </c>
      <c r="V191" s="47">
        <v>546111.76536258752</v>
      </c>
      <c r="W191" s="47">
        <v>731998.27045000577</v>
      </c>
      <c r="X191" s="47">
        <v>941758.97068514884</v>
      </c>
    </row>
    <row r="192" spans="2:24" s="12" customFormat="1" ht="13.2" x14ac:dyDescent="0.25">
      <c r="B192" s="22" t="s">
        <v>85</v>
      </c>
      <c r="C192" s="50">
        <v>2.5000000000000001E-2</v>
      </c>
      <c r="D192" s="47">
        <v>223120.66783615167</v>
      </c>
      <c r="E192" s="47">
        <v>319137.53365523007</v>
      </c>
      <c r="F192" s="47">
        <v>426786.95995548682</v>
      </c>
      <c r="G192" s="47">
        <v>547599.9334886783</v>
      </c>
      <c r="H192" s="47">
        <v>683314.67452634813</v>
      </c>
      <c r="I192" s="47">
        <v>835904.75048383453</v>
      </c>
      <c r="J192" s="47">
        <v>1007610.9570345177</v>
      </c>
      <c r="K192" s="47">
        <v>1200977.4609169839</v>
      </c>
      <c r="L192" s="47">
        <v>1418892.7616954562</v>
      </c>
      <c r="N192" s="22" t="s">
        <v>85</v>
      </c>
      <c r="O192" s="50">
        <v>2.5000000000000001E-2</v>
      </c>
      <c r="P192" s="47">
        <v>-295968.03704072116</v>
      </c>
      <c r="Q192" s="47">
        <v>-199951.17122164275</v>
      </c>
      <c r="R192" s="47">
        <v>-92301.744921386009</v>
      </c>
      <c r="S192" s="47">
        <v>28511.228611805476</v>
      </c>
      <c r="T192" s="47">
        <v>164225.9696494753</v>
      </c>
      <c r="U192" s="47">
        <v>316816.04560696171</v>
      </c>
      <c r="V192" s="47">
        <v>488522.25215764483</v>
      </c>
      <c r="W192" s="47">
        <v>681888.75604011095</v>
      </c>
      <c r="X192" s="47">
        <v>899804.05681858328</v>
      </c>
    </row>
    <row r="193" spans="2:24" s="12" customFormat="1" ht="13.2" x14ac:dyDescent="0.25">
      <c r="B193" s="22" t="s">
        <v>86</v>
      </c>
      <c r="C193" s="50">
        <v>0.03</v>
      </c>
      <c r="D193" s="47">
        <v>192684.04992689216</v>
      </c>
      <c r="E193" s="47">
        <v>293615.26937654428</v>
      </c>
      <c r="F193" s="47">
        <v>406584.65493023745</v>
      </c>
      <c r="G193" s="47">
        <v>533162.17938872287</v>
      </c>
      <c r="H193" s="47">
        <v>675129.0989139704</v>
      </c>
      <c r="I193" s="47">
        <v>834506.50422237418</v>
      </c>
      <c r="J193" s="47">
        <v>1013587.6873047999</v>
      </c>
      <c r="K193" s="47">
        <v>1214974.8231508103</v>
      </c>
      <c r="L193" s="47">
        <v>1441620.5295849298</v>
      </c>
      <c r="N193" s="22" t="s">
        <v>86</v>
      </c>
      <c r="O193" s="50">
        <v>0.03</v>
      </c>
      <c r="P193" s="47">
        <v>-402177.1457647963</v>
      </c>
      <c r="Q193" s="47">
        <v>-301245.92631514417</v>
      </c>
      <c r="R193" s="47">
        <v>-188276.540761451</v>
      </c>
      <c r="S193" s="47">
        <v>-61699.016302965581</v>
      </c>
      <c r="T193" s="47">
        <v>80267.903222281951</v>
      </c>
      <c r="U193" s="47">
        <v>239645.30853068572</v>
      </c>
      <c r="V193" s="47">
        <v>418726.49161311146</v>
      </c>
      <c r="W193" s="47">
        <v>620113.62745912187</v>
      </c>
      <c r="X193" s="47">
        <v>846759.33389324136</v>
      </c>
    </row>
    <row r="194" spans="2:24" s="12" customFormat="1" ht="13.2" x14ac:dyDescent="0.25">
      <c r="B194" s="22" t="s">
        <v>87</v>
      </c>
      <c r="C194" s="50">
        <v>3.5000000000000003E-2</v>
      </c>
      <c r="D194" s="47">
        <v>155965.30762701028</v>
      </c>
      <c r="E194" s="47">
        <v>262224.63613774127</v>
      </c>
      <c r="F194" s="47">
        <v>380952.84022225987</v>
      </c>
      <c r="G194" s="47">
        <v>513760.63451155473</v>
      </c>
      <c r="H194" s="47">
        <v>662474.19663970673</v>
      </c>
      <c r="I194" s="47">
        <v>829164.16579361784</v>
      </c>
      <c r="J194" s="47">
        <v>1016178.505574633</v>
      </c>
      <c r="K194" s="47">
        <v>1226179.7359832842</v>
      </c>
      <c r="L194" s="47">
        <v>1462187.1035467451</v>
      </c>
      <c r="N194" s="22" t="s">
        <v>87</v>
      </c>
      <c r="O194" s="50">
        <v>3.5000000000000003E-2</v>
      </c>
      <c r="P194" s="47">
        <v>-525279.40120884078</v>
      </c>
      <c r="Q194" s="47">
        <v>-419020.07269810978</v>
      </c>
      <c r="R194" s="47">
        <v>-300291.86861359118</v>
      </c>
      <c r="S194" s="47">
        <v>-167484.07432429632</v>
      </c>
      <c r="T194" s="47">
        <v>-18770.512196144322</v>
      </c>
      <c r="U194" s="47">
        <v>147919.45695776679</v>
      </c>
      <c r="V194" s="47">
        <v>334933.79673878197</v>
      </c>
      <c r="W194" s="47">
        <v>544935.02714743302</v>
      </c>
      <c r="X194" s="47">
        <v>780942.39471089398</v>
      </c>
    </row>
    <row r="195" spans="2:24" s="12" customFormat="1" ht="13.2" x14ac:dyDescent="0.25">
      <c r="B195" s="22"/>
      <c r="C195" s="50">
        <v>0.04</v>
      </c>
      <c r="D195" s="47">
        <v>112065.19063390233</v>
      </c>
      <c r="E195" s="47">
        <v>224110.2401336492</v>
      </c>
      <c r="F195" s="47">
        <v>349082.2318975192</v>
      </c>
      <c r="G195" s="47">
        <v>488634.49845678452</v>
      </c>
      <c r="H195" s="47">
        <v>644640.14824462472</v>
      </c>
      <c r="I195" s="47">
        <v>819221.52072919975</v>
      </c>
      <c r="J195" s="47">
        <v>1014783.5552361277</v>
      </c>
      <c r="K195" s="47">
        <v>1234051.5836387421</v>
      </c>
      <c r="L195" s="47">
        <v>1480114.1218823981</v>
      </c>
      <c r="N195" s="22"/>
      <c r="O195" s="50">
        <v>0.04</v>
      </c>
      <c r="P195" s="47">
        <v>-667597.67235348746</v>
      </c>
      <c r="Q195" s="47">
        <v>-555552.62285374058</v>
      </c>
      <c r="R195" s="47">
        <v>-430580.63108987059</v>
      </c>
      <c r="S195" s="47">
        <v>-291028.36453060526</v>
      </c>
      <c r="T195" s="47">
        <v>-135022.71474276506</v>
      </c>
      <c r="U195" s="47">
        <v>39558.657741809962</v>
      </c>
      <c r="V195" s="47">
        <v>235120.69224873791</v>
      </c>
      <c r="W195" s="47">
        <v>454388.72065135231</v>
      </c>
      <c r="X195" s="47">
        <v>700451.25889500836</v>
      </c>
    </row>
    <row r="196" spans="2:24" s="12" customFormat="1" ht="13.2" x14ac:dyDescent="0.25">
      <c r="B196" s="22"/>
      <c r="C196" s="50">
        <v>4.4999999999999998E-2</v>
      </c>
      <c r="D196" s="47">
        <v>61244.462815870764</v>
      </c>
      <c r="E196" s="47">
        <v>179761.33626032621</v>
      </c>
      <c r="F196" s="47">
        <v>311717.4170233102</v>
      </c>
      <c r="G196" s="47">
        <v>458813.8240920105</v>
      </c>
      <c r="H196" s="47">
        <v>622976.29413584736</v>
      </c>
      <c r="I196" s="47">
        <v>806385.14816646581</v>
      </c>
      <c r="J196" s="47">
        <v>1011509.2269000032</v>
      </c>
      <c r="K196" s="47">
        <v>1241144.3109292656</v>
      </c>
      <c r="L196" s="47">
        <v>1498456.6072348712</v>
      </c>
      <c r="N196" s="22"/>
      <c r="O196" s="50">
        <v>4.4999999999999998E-2</v>
      </c>
      <c r="P196" s="47">
        <v>-830477.53528818628</v>
      </c>
      <c r="Q196" s="47">
        <v>-711960.66184373084</v>
      </c>
      <c r="R196" s="47">
        <v>-580004.58108074684</v>
      </c>
      <c r="S196" s="47">
        <v>-432908.17401204654</v>
      </c>
      <c r="T196" s="47">
        <v>-268745.70396820968</v>
      </c>
      <c r="U196" s="47">
        <v>-85336.849937591236</v>
      </c>
      <c r="V196" s="47">
        <v>119787.22879594611</v>
      </c>
      <c r="W196" s="47">
        <v>349422.31282520853</v>
      </c>
      <c r="X196" s="47">
        <v>606734.60913081421</v>
      </c>
    </row>
    <row r="197" spans="2:24" s="12" customFormat="1" ht="13.2" x14ac:dyDescent="0.25">
      <c r="B197" s="22"/>
      <c r="C197" s="50">
        <v>0.05</v>
      </c>
      <c r="D197" s="47">
        <v>1124.3401200820226</v>
      </c>
      <c r="E197" s="47">
        <v>126685.59837965132</v>
      </c>
      <c r="F197" s="47">
        <v>266233.67080055294</v>
      </c>
      <c r="G197" s="47">
        <v>421520.12859939085</v>
      </c>
      <c r="H197" s="47">
        <v>594526.22663735808</v>
      </c>
      <c r="I197" s="47">
        <v>787493.40166866337</v>
      </c>
      <c r="J197" s="47">
        <v>1002957.7961617459</v>
      </c>
      <c r="K197" s="47">
        <v>1243789.3299049751</v>
      </c>
      <c r="L197" s="47">
        <v>1513235.9076798388</v>
      </c>
      <c r="N197" s="22"/>
      <c r="O197" s="50">
        <v>0.05</v>
      </c>
      <c r="P197" s="47">
        <v>-1018109.2358791688</v>
      </c>
      <c r="Q197" s="47">
        <v>-892547.97761959955</v>
      </c>
      <c r="R197" s="47">
        <v>-752999.90519869793</v>
      </c>
      <c r="S197" s="47">
        <v>-597713.44739986002</v>
      </c>
      <c r="T197" s="47">
        <v>-424707.34936189279</v>
      </c>
      <c r="U197" s="47">
        <v>-231740.1743305875</v>
      </c>
      <c r="V197" s="47">
        <v>-16275.779837504961</v>
      </c>
      <c r="W197" s="47">
        <v>224555.75390572427</v>
      </c>
      <c r="X197" s="47">
        <v>494002.33168058796</v>
      </c>
    </row>
    <row r="198" spans="2:24" s="12" customFormat="1" ht="13.2" x14ac:dyDescent="0.25"/>
    <row r="199" spans="2:24" s="12" customFormat="1" ht="13.2" x14ac:dyDescent="0.25">
      <c r="B199" s="6" t="s">
        <v>103</v>
      </c>
      <c r="D199" s="51" t="s">
        <v>57</v>
      </c>
      <c r="E199" s="51"/>
      <c r="F199" s="51"/>
      <c r="G199" s="51"/>
      <c r="H199" s="51"/>
      <c r="I199" s="51"/>
      <c r="J199" s="51"/>
      <c r="K199" s="51"/>
      <c r="L199" s="51"/>
      <c r="N199" s="6" t="s">
        <v>103</v>
      </c>
      <c r="P199" s="51" t="s">
        <v>57</v>
      </c>
      <c r="Q199" s="51"/>
      <c r="R199" s="51"/>
      <c r="S199" s="51"/>
      <c r="T199" s="51"/>
      <c r="U199" s="51"/>
      <c r="V199" s="51"/>
      <c r="W199" s="51"/>
      <c r="X199" s="51"/>
    </row>
    <row r="200" spans="2:24" s="12" customFormat="1" ht="13.2" x14ac:dyDescent="0.25">
      <c r="C200" s="49">
        <f>F35</f>
        <v>1009923.7937547575</v>
      </c>
      <c r="D200" s="50">
        <f>E200-0.005</f>
        <v>4.0000000000000008E-2</v>
      </c>
      <c r="E200" s="50">
        <f>F200-0.005</f>
        <v>4.5000000000000005E-2</v>
      </c>
      <c r="F200" s="50">
        <f>G200-0.005</f>
        <v>0.05</v>
      </c>
      <c r="G200" s="50">
        <v>5.5E-2</v>
      </c>
      <c r="H200" s="50">
        <f>G200+0.005</f>
        <v>0.06</v>
      </c>
      <c r="I200" s="50">
        <f>H200+0.005</f>
        <v>6.5000000000000002E-2</v>
      </c>
      <c r="J200" s="50">
        <f>I200+0.005</f>
        <v>7.0000000000000007E-2</v>
      </c>
      <c r="K200" s="50">
        <f t="shared" ref="K200:L200" si="71">J200+0.005</f>
        <v>7.5000000000000011E-2</v>
      </c>
      <c r="L200" s="50">
        <f t="shared" si="71"/>
        <v>8.0000000000000016E-2</v>
      </c>
      <c r="O200" s="49">
        <f>F37</f>
        <v>320316.63178228424</v>
      </c>
      <c r="P200" s="50">
        <f>Q200-0.005</f>
        <v>4.0000000000000008E-2</v>
      </c>
      <c r="Q200" s="50">
        <f>R200-0.005</f>
        <v>4.5000000000000005E-2</v>
      </c>
      <c r="R200" s="50">
        <f>S200-0.005</f>
        <v>0.05</v>
      </c>
      <c r="S200" s="50">
        <v>5.5E-2</v>
      </c>
      <c r="T200" s="50">
        <f>S200+0.005</f>
        <v>0.06</v>
      </c>
      <c r="U200" s="50">
        <f>T200+0.005</f>
        <v>6.5000000000000002E-2</v>
      </c>
      <c r="V200" s="50">
        <f>U200+0.005</f>
        <v>7.0000000000000007E-2</v>
      </c>
      <c r="W200" s="50">
        <f t="shared" ref="W200:X200" si="72">V200+0.005</f>
        <v>7.5000000000000011E-2</v>
      </c>
      <c r="X200" s="50">
        <f t="shared" si="72"/>
        <v>8.0000000000000016E-2</v>
      </c>
    </row>
    <row r="201" spans="2:24" s="12" customFormat="1" ht="13.2" x14ac:dyDescent="0.25">
      <c r="B201" s="22"/>
      <c r="C201" s="50">
        <v>0.01</v>
      </c>
      <c r="D201" s="47">
        <f t="dataTable" ref="D201:L209" dt2D="1" dtr="1" r1="F7" r2="F6" ca="1"/>
        <v>370756.74248266313</v>
      </c>
      <c r="E201" s="47">
        <v>470916.64740480226</v>
      </c>
      <c r="F201" s="47">
        <v>584663.77405277605</v>
      </c>
      <c r="G201" s="47">
        <v>713996.43902766018</v>
      </c>
      <c r="H201" s="71">
        <v>861216.72796229797</v>
      </c>
      <c r="I201" s="47">
        <v>1028977.1204811706</v>
      </c>
      <c r="J201" s="47">
        <v>1220334.2436038107</v>
      </c>
      <c r="K201" s="47">
        <v>1438810.8296909374</v>
      </c>
      <c r="L201" s="47">
        <v>1688467.1144393808</v>
      </c>
      <c r="N201" s="22"/>
      <c r="O201" s="50">
        <v>0.01</v>
      </c>
      <c r="P201" s="47">
        <f t="dataTable" ref="P201:X209" dt2D="1" dtr="1" r1="F7" r2="F6" ca="1"/>
        <v>9697.3203003969975</v>
      </c>
      <c r="Q201" s="47">
        <v>109857.22522253613</v>
      </c>
      <c r="R201" s="47">
        <v>223604.35187050991</v>
      </c>
      <c r="S201" s="47">
        <v>352937.01684539404</v>
      </c>
      <c r="T201" s="71">
        <v>500157.30578003183</v>
      </c>
      <c r="U201" s="47">
        <v>667917.69829890446</v>
      </c>
      <c r="V201" s="47">
        <v>859274.82142154442</v>
      </c>
      <c r="W201" s="47">
        <v>1077751.4075086713</v>
      </c>
      <c r="X201" s="47">
        <v>1327407.6922571147</v>
      </c>
    </row>
    <row r="202" spans="2:24" s="12" customFormat="1" ht="13.2" x14ac:dyDescent="0.25">
      <c r="B202" s="22"/>
      <c r="C202" s="50">
        <v>1.4999999999999999E-2</v>
      </c>
      <c r="D202" s="47">
        <v>362915.35881805758</v>
      </c>
      <c r="E202" s="47">
        <v>469460.76713315921</v>
      </c>
      <c r="F202" s="47">
        <v>590229.90571175737</v>
      </c>
      <c r="G202" s="47">
        <v>727294.41683477873</v>
      </c>
      <c r="H202" s="71">
        <v>883038.80645029701</v>
      </c>
      <c r="I202" s="47">
        <v>1060208.2397571984</v>
      </c>
      <c r="J202" s="47">
        <v>1261963.6182195791</v>
      </c>
      <c r="K202" s="47">
        <v>1491945.0341304741</v>
      </c>
      <c r="L202" s="47">
        <v>1754344.8608490382</v>
      </c>
      <c r="N202" s="22"/>
      <c r="O202" s="50">
        <v>1.4999999999999999E-2</v>
      </c>
      <c r="P202" s="47">
        <v>-62049.229270895943</v>
      </c>
      <c r="Q202" s="47">
        <v>44496.179044205695</v>
      </c>
      <c r="R202" s="47">
        <v>165265.31762280385</v>
      </c>
      <c r="S202" s="47">
        <v>302329.82874582522</v>
      </c>
      <c r="T202" s="71">
        <v>458074.21836134349</v>
      </c>
      <c r="U202" s="47">
        <v>635243.65166824474</v>
      </c>
      <c r="V202" s="47">
        <v>836999.03013062547</v>
      </c>
      <c r="W202" s="47">
        <v>1066980.4460415207</v>
      </c>
      <c r="X202" s="47">
        <v>1329380.2727600848</v>
      </c>
    </row>
    <row r="203" spans="2:24" s="12" customFormat="1" ht="13.2" x14ac:dyDescent="0.25">
      <c r="B203" s="22"/>
      <c r="C203" s="50">
        <v>0.02</v>
      </c>
      <c r="D203" s="70">
        <v>351402.55557755649</v>
      </c>
      <c r="E203" s="70">
        <v>465081.05099644896</v>
      </c>
      <c r="F203" s="70">
        <v>593681.42455574183</v>
      </c>
      <c r="G203" s="70">
        <v>739354.46794294717</v>
      </c>
      <c r="H203" s="72">
        <v>904573.51736483851</v>
      </c>
      <c r="I203" s="47">
        <v>1092183.480919268</v>
      </c>
      <c r="J203" s="47">
        <v>1305457.3069316512</v>
      </c>
      <c r="K203" s="47">
        <v>1548161.0101095531</v>
      </c>
      <c r="L203" s="47">
        <v>1824628.5370525545</v>
      </c>
      <c r="N203" s="22"/>
      <c r="O203" s="50">
        <v>0.02</v>
      </c>
      <c r="P203" s="70">
        <v>-148377.60944766342</v>
      </c>
      <c r="Q203" s="70">
        <v>-34699.114028770942</v>
      </c>
      <c r="R203" s="70">
        <v>93901.259530521929</v>
      </c>
      <c r="S203" s="70">
        <v>239574.30291772727</v>
      </c>
      <c r="T203" s="72">
        <v>404793.35233961861</v>
      </c>
      <c r="U203" s="47">
        <v>592403.3158940482</v>
      </c>
      <c r="V203" s="47">
        <v>805677.14190643141</v>
      </c>
      <c r="W203" s="47">
        <v>1048380.8450843333</v>
      </c>
      <c r="X203" s="47">
        <v>1324848.3720273348</v>
      </c>
    </row>
    <row r="204" spans="2:24" s="12" customFormat="1" ht="13.2" x14ac:dyDescent="0.25">
      <c r="B204" s="22" t="s">
        <v>85</v>
      </c>
      <c r="C204" s="50">
        <v>2.5000000000000001E-2</v>
      </c>
      <c r="D204" s="47">
        <v>334116.60155443428</v>
      </c>
      <c r="E204" s="47">
        <v>455615.09082436655</v>
      </c>
      <c r="F204" s="47">
        <v>592784.48891526973</v>
      </c>
      <c r="G204" s="47">
        <v>747859.21676071058</v>
      </c>
      <c r="H204" s="47">
        <v>923406.35698809428</v>
      </c>
      <c r="I204" s="47">
        <v>1122375.9586409447</v>
      </c>
      <c r="J204" s="47">
        <v>1348158.9474099413</v>
      </c>
      <c r="K204" s="47">
        <v>1604653.7795326477</v>
      </c>
      <c r="L204" s="47">
        <v>1896343.1449504243</v>
      </c>
      <c r="N204" s="22" t="s">
        <v>85</v>
      </c>
      <c r="O204" s="50">
        <v>2.5000000000000001E-2</v>
      </c>
      <c r="P204" s="47">
        <v>-253184.62236201717</v>
      </c>
      <c r="Q204" s="47">
        <v>-131686.1330920849</v>
      </c>
      <c r="R204" s="47">
        <v>5483.264998818282</v>
      </c>
      <c r="S204" s="47">
        <v>160557.99284425913</v>
      </c>
      <c r="T204" s="47">
        <v>336105.13307164283</v>
      </c>
      <c r="U204" s="47">
        <v>535074.73472449323</v>
      </c>
      <c r="V204" s="47">
        <v>760857.7234934899</v>
      </c>
      <c r="W204" s="47">
        <v>1017352.5556161962</v>
      </c>
      <c r="X204" s="47">
        <v>1309041.9210339729</v>
      </c>
    </row>
    <row r="205" spans="2:24" s="12" customFormat="1" ht="13.2" x14ac:dyDescent="0.25">
      <c r="B205" s="22" t="s">
        <v>86</v>
      </c>
      <c r="C205" s="50">
        <v>0.03</v>
      </c>
      <c r="D205" s="47">
        <v>309897.8616001975</v>
      </c>
      <c r="E205" s="47">
        <v>439984.41054204863</v>
      </c>
      <c r="F205" s="47">
        <v>586546.63294588996</v>
      </c>
      <c r="G205" s="47">
        <v>751907.3825555559</v>
      </c>
      <c r="H205" s="47">
        <v>938732.74805694388</v>
      </c>
      <c r="I205" s="47">
        <v>1150083.6813859525</v>
      </c>
      <c r="J205" s="47">
        <v>1389475.4010214391</v>
      </c>
      <c r="K205" s="47">
        <v>1660945.7302779369</v>
      </c>
      <c r="L205" s="47">
        <v>1969133.7008489249</v>
      </c>
      <c r="N205" s="22" t="s">
        <v>86</v>
      </c>
      <c r="O205" s="50">
        <v>0.03</v>
      </c>
      <c r="P205" s="47">
        <v>-379709.30037227576</v>
      </c>
      <c r="Q205" s="47">
        <v>-249622.75143042463</v>
      </c>
      <c r="R205" s="47">
        <v>-103060.5290265833</v>
      </c>
      <c r="S205" s="47">
        <v>62300.220583082642</v>
      </c>
      <c r="T205" s="47">
        <v>249125.58608447062</v>
      </c>
      <c r="U205" s="47">
        <v>460476.51941347914</v>
      </c>
      <c r="V205" s="47">
        <v>699868.23904896574</v>
      </c>
      <c r="W205" s="47">
        <v>971338.56830546353</v>
      </c>
      <c r="X205" s="47">
        <v>1279526.5388764516</v>
      </c>
    </row>
    <row r="206" spans="2:24" s="12" customFormat="1" ht="13.2" x14ac:dyDescent="0.25">
      <c r="B206" s="22" t="s">
        <v>87</v>
      </c>
      <c r="C206" s="50">
        <v>3.5000000000000003E-2</v>
      </c>
      <c r="D206" s="47">
        <v>277394.16980546783</v>
      </c>
      <c r="E206" s="47">
        <v>416928.65438192571</v>
      </c>
      <c r="F206" s="47">
        <v>573804.77883406589</v>
      </c>
      <c r="G206" s="47">
        <v>750439.00137952901</v>
      </c>
      <c r="H206" s="47">
        <v>949602.06720154034</v>
      </c>
      <c r="I206" s="47">
        <v>1174472.0073043169</v>
      </c>
      <c r="J206" s="47">
        <v>1428695.0866474519</v>
      </c>
      <c r="K206" s="47">
        <v>1716455.8839433775</v>
      </c>
      <c r="L206" s="47">
        <v>2042557.8586027916</v>
      </c>
      <c r="N206" s="22" t="s">
        <v>87</v>
      </c>
      <c r="O206" s="50">
        <v>3.5000000000000003E-2</v>
      </c>
      <c r="P206" s="47">
        <v>-531710.84167326475</v>
      </c>
      <c r="Q206" s="47">
        <v>-392176.35709680687</v>
      </c>
      <c r="R206" s="47">
        <v>-235300.23264466668</v>
      </c>
      <c r="S206" s="47">
        <v>-58666.010099203559</v>
      </c>
      <c r="T206" s="47">
        <v>140497.05572280777</v>
      </c>
      <c r="U206" s="47">
        <v>365366.99582558428</v>
      </c>
      <c r="V206" s="47">
        <v>619590.07516871928</v>
      </c>
      <c r="W206" s="47">
        <v>907350.87246464496</v>
      </c>
      <c r="X206" s="47">
        <v>1233452.847124059</v>
      </c>
    </row>
    <row r="207" spans="2:24" s="12" customFormat="1" ht="13.2" x14ac:dyDescent="0.25">
      <c r="B207" s="22"/>
      <c r="C207" s="50">
        <v>0.04</v>
      </c>
      <c r="D207" s="47">
        <v>235034.0412563174</v>
      </c>
      <c r="E207" s="47">
        <v>384980.47903843946</v>
      </c>
      <c r="F207" s="47">
        <v>553201.93614564068</v>
      </c>
      <c r="G207" s="47">
        <v>742214.07437804341</v>
      </c>
      <c r="H207" s="47">
        <v>954898.40095168259</v>
      </c>
      <c r="I207" s="47">
        <v>1194556.6858969112</v>
      </c>
      <c r="J207" s="47">
        <v>1464973.5077234497</v>
      </c>
      <c r="K207" s="47">
        <v>1770488.1325785774</v>
      </c>
      <c r="L207" s="47">
        <v>2116077.1081397659</v>
      </c>
      <c r="N207" s="22"/>
      <c r="O207" s="50">
        <v>0.04</v>
      </c>
      <c r="P207" s="47">
        <v>-713545.04389078403</v>
      </c>
      <c r="Q207" s="47">
        <v>-563598.60610866197</v>
      </c>
      <c r="R207" s="47">
        <v>-395377.14900146076</v>
      </c>
      <c r="S207" s="47">
        <v>-206365.01076905802</v>
      </c>
      <c r="T207" s="47">
        <v>6319.3158045811579</v>
      </c>
      <c r="U207" s="47">
        <v>245977.60074980976</v>
      </c>
      <c r="V207" s="47">
        <v>516394.4225763483</v>
      </c>
      <c r="W207" s="47">
        <v>821909.04743147595</v>
      </c>
      <c r="X207" s="47">
        <v>1167498.0229926645</v>
      </c>
    </row>
    <row r="208" spans="2:24" s="12" customFormat="1" ht="13.2" x14ac:dyDescent="0.25">
      <c r="B208" s="22"/>
      <c r="C208" s="50">
        <v>4.4999999999999998E-2</v>
      </c>
      <c r="D208" s="47">
        <v>182439.41833797097</v>
      </c>
      <c r="E208" s="47">
        <v>344107.65718168835</v>
      </c>
      <c r="F208" s="47">
        <v>525093.31756210001</v>
      </c>
      <c r="G208" s="47">
        <v>728022.40341478074</v>
      </c>
      <c r="H208" s="47">
        <v>955899.56960905204</v>
      </c>
      <c r="I208" s="47">
        <v>1212164.1024054666</v>
      </c>
      <c r="J208" s="47">
        <v>1500754.223981807</v>
      </c>
      <c r="K208" s="47">
        <v>1826180.951027744</v>
      </c>
      <c r="L208" s="47">
        <v>2193612.9165540333</v>
      </c>
      <c r="N208" s="22"/>
      <c r="O208" s="50">
        <v>4.4999999999999998E-2</v>
      </c>
      <c r="P208" s="47">
        <v>-928808.42910725903</v>
      </c>
      <c r="Q208" s="47">
        <v>-767140.19026354165</v>
      </c>
      <c r="R208" s="47">
        <v>-586154.52988312999</v>
      </c>
      <c r="S208" s="47">
        <v>-383225.44403044926</v>
      </c>
      <c r="T208" s="47">
        <v>-155348.27783617796</v>
      </c>
      <c r="U208" s="47">
        <v>100916.25496023661</v>
      </c>
      <c r="V208" s="47">
        <v>389506.37653657701</v>
      </c>
      <c r="W208" s="47">
        <v>714933.10358251398</v>
      </c>
      <c r="X208" s="47">
        <v>1082365.0691088033</v>
      </c>
    </row>
    <row r="209" spans="2:24" s="12" customFormat="1" ht="13.2" x14ac:dyDescent="0.25">
      <c r="B209" s="22"/>
      <c r="C209" s="50">
        <v>0.05</v>
      </c>
      <c r="D209" s="47">
        <v>114578.13478820212</v>
      </c>
      <c r="E209" s="47">
        <v>288959.59434968699</v>
      </c>
      <c r="F209" s="47">
        <v>483750.60891648009</v>
      </c>
      <c r="G209" s="47">
        <v>701689.63128975173</v>
      </c>
      <c r="H209" s="47">
        <v>945906.54430482443</v>
      </c>
      <c r="I209" s="47">
        <v>1219980.178796662</v>
      </c>
      <c r="J209" s="47">
        <v>1528004.3466127515</v>
      </c>
      <c r="K209" s="47">
        <v>1874663.6427526553</v>
      </c>
      <c r="L209" s="47">
        <v>2265320.4529032744</v>
      </c>
      <c r="N209" s="22"/>
      <c r="O209" s="50">
        <v>0.05</v>
      </c>
      <c r="P209" s="47">
        <v>-1186250.886140584</v>
      </c>
      <c r="Q209" s="47">
        <v>-1011869.4265790991</v>
      </c>
      <c r="R209" s="47">
        <v>-817078.41201230604</v>
      </c>
      <c r="S209" s="47">
        <v>-599139.3896390344</v>
      </c>
      <c r="T209" s="47">
        <v>-354922.4766239617</v>
      </c>
      <c r="U209" s="47">
        <v>-80848.842132124119</v>
      </c>
      <c r="V209" s="47">
        <v>227175.32568396535</v>
      </c>
      <c r="W209" s="47">
        <v>573834.62182386918</v>
      </c>
      <c r="X209" s="47">
        <v>964491.43197448831</v>
      </c>
    </row>
  </sheetData>
  <conditionalFormatting sqref="D43:L51">
    <cfRule type="cellIs" dxfId="31" priority="16" operator="lessThan">
      <formula>0</formula>
    </cfRule>
  </conditionalFormatting>
  <conditionalFormatting sqref="D55:L63">
    <cfRule type="cellIs" dxfId="30" priority="13" operator="lessThan">
      <formula>0</formula>
    </cfRule>
  </conditionalFormatting>
  <conditionalFormatting sqref="D67:L75">
    <cfRule type="cellIs" dxfId="29" priority="12" operator="lessThan">
      <formula>0</formula>
    </cfRule>
  </conditionalFormatting>
  <conditionalFormatting sqref="D76:L76">
    <cfRule type="cellIs" dxfId="28" priority="15" operator="lessThan">
      <formula>0</formula>
    </cfRule>
  </conditionalFormatting>
  <conditionalFormatting sqref="D79:L87">
    <cfRule type="cellIs" dxfId="27" priority="11" operator="lessThan">
      <formula>0</formula>
    </cfRule>
  </conditionalFormatting>
  <conditionalFormatting sqref="D91:L99">
    <cfRule type="cellIs" dxfId="26" priority="10" operator="lessThan">
      <formula>0</formula>
    </cfRule>
  </conditionalFormatting>
  <conditionalFormatting sqref="D103:L111">
    <cfRule type="cellIs" dxfId="25" priority="9" operator="lessThan">
      <formula>0</formula>
    </cfRule>
  </conditionalFormatting>
  <conditionalFormatting sqref="D115:L123">
    <cfRule type="cellIs" dxfId="24" priority="8" operator="lessThan">
      <formula>0</formula>
    </cfRule>
  </conditionalFormatting>
  <conditionalFormatting sqref="D124:L124">
    <cfRule type="cellIs" dxfId="23" priority="14" operator="lessThan">
      <formula>0</formula>
    </cfRule>
  </conditionalFormatting>
  <conditionalFormatting sqref="D129:L137">
    <cfRule type="cellIs" dxfId="22" priority="7" operator="lessThan">
      <formula>0</formula>
    </cfRule>
  </conditionalFormatting>
  <conditionalFormatting sqref="D141:L149">
    <cfRule type="cellIs" dxfId="21" priority="6" operator="lessThan">
      <formula>0</formula>
    </cfRule>
  </conditionalFormatting>
  <conditionalFormatting sqref="D153:L161">
    <cfRule type="cellIs" dxfId="20" priority="5" operator="lessThan">
      <formula>0</formula>
    </cfRule>
  </conditionalFormatting>
  <conditionalFormatting sqref="D165:L173">
    <cfRule type="cellIs" dxfId="19" priority="4" operator="lessThan">
      <formula>0</formula>
    </cfRule>
  </conditionalFormatting>
  <conditionalFormatting sqref="D177:L185">
    <cfRule type="cellIs" dxfId="18" priority="3" operator="lessThan">
      <formula>0</formula>
    </cfRule>
  </conditionalFormatting>
  <conditionalFormatting sqref="D189:L197">
    <cfRule type="cellIs" dxfId="17" priority="2" operator="lessThan">
      <formula>0</formula>
    </cfRule>
  </conditionalFormatting>
  <conditionalFormatting sqref="D201:L209">
    <cfRule type="cellIs" dxfId="16" priority="1" operator="lessThan">
      <formula>0</formula>
    </cfRule>
  </conditionalFormatting>
  <conditionalFormatting sqref="P43:X51">
    <cfRule type="cellIs" dxfId="15" priority="54" operator="lessThan">
      <formula>0</formula>
    </cfRule>
  </conditionalFormatting>
  <conditionalFormatting sqref="P55:X63">
    <cfRule type="cellIs" dxfId="14" priority="29" operator="lessThan">
      <formula>0</formula>
    </cfRule>
  </conditionalFormatting>
  <conditionalFormatting sqref="P67:X75">
    <cfRule type="cellIs" dxfId="13" priority="28" operator="lessThan">
      <formula>0</formula>
    </cfRule>
  </conditionalFormatting>
  <conditionalFormatting sqref="P76:X76">
    <cfRule type="cellIs" dxfId="12" priority="39" operator="lessThan">
      <formula>0</formula>
    </cfRule>
  </conditionalFormatting>
  <conditionalFormatting sqref="P79:X87">
    <cfRule type="cellIs" dxfId="11" priority="27" operator="lessThan">
      <formula>0</formula>
    </cfRule>
  </conditionalFormatting>
  <conditionalFormatting sqref="P91:X99">
    <cfRule type="cellIs" dxfId="10" priority="26" operator="lessThan">
      <formula>0</formula>
    </cfRule>
  </conditionalFormatting>
  <conditionalFormatting sqref="P103:X111">
    <cfRule type="cellIs" dxfId="9" priority="25" operator="lessThan">
      <formula>0</formula>
    </cfRule>
  </conditionalFormatting>
  <conditionalFormatting sqref="P115:X123">
    <cfRule type="cellIs" dxfId="8" priority="24" operator="lessThan">
      <formula>0</formula>
    </cfRule>
  </conditionalFormatting>
  <conditionalFormatting sqref="P124:X124">
    <cfRule type="cellIs" dxfId="7" priority="35" operator="lessThan">
      <formula>0</formula>
    </cfRule>
  </conditionalFormatting>
  <conditionalFormatting sqref="P129:X137">
    <cfRule type="cellIs" dxfId="6" priority="23" operator="lessThan">
      <formula>0</formula>
    </cfRule>
  </conditionalFormatting>
  <conditionalFormatting sqref="P141:X149">
    <cfRule type="cellIs" dxfId="5" priority="22" operator="lessThan">
      <formula>0</formula>
    </cfRule>
  </conditionalFormatting>
  <conditionalFormatting sqref="P153:X161">
    <cfRule type="cellIs" dxfId="4" priority="21" operator="lessThan">
      <formula>0</formula>
    </cfRule>
  </conditionalFormatting>
  <conditionalFormatting sqref="P165:X173">
    <cfRule type="cellIs" dxfId="3" priority="20" operator="lessThan">
      <formula>0</formula>
    </cfRule>
  </conditionalFormatting>
  <conditionalFormatting sqref="P177:X185">
    <cfRule type="cellIs" dxfId="2" priority="19" operator="lessThan">
      <formula>0</formula>
    </cfRule>
  </conditionalFormatting>
  <conditionalFormatting sqref="P189:X197">
    <cfRule type="cellIs" dxfId="1" priority="18" operator="lessThan">
      <formula>0</formula>
    </cfRule>
  </conditionalFormatting>
  <conditionalFormatting sqref="P201:X209">
    <cfRule type="cellIs" dxfId="0" priority="17" operator="lessThan">
      <formula>0</formula>
    </cfRule>
  </conditionalFormatting>
  <hyperlinks>
    <hyperlink ref="A1:H1" location="'0.2 - Table of Contents'!A1" display="TheWealthMeta Personal Finance Model V2" xr:uid="{183BA0E0-170D-4F05-8454-96F0B561FCA8}"/>
    <hyperlink ref="A1:J1" location="'Table of Contents'!A1" display="     TheWealthMeta Personal Finance Model V2" xr:uid="{A3C07F9E-5623-4FB4-9D9E-72642FC9BFA8}"/>
  </hyperlinks>
  <pageMargins left="0.7" right="0.7" top="0.75" bottom="0.75" header="0.3" footer="0.3"/>
  <pageSetup paperSize="9" orientation="portrait" r:id="rId1"/>
  <ignoredErrors>
    <ignoredError sqref="F5:F10" unlocked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A1BAD-F70C-4C94-A5A9-12F3172DC916}">
  <sheetPr>
    <tabColor rgb="FF10564F"/>
  </sheetPr>
  <dimension ref="B3:C4"/>
  <sheetViews>
    <sheetView showGridLines="0" workbookViewId="0"/>
  </sheetViews>
  <sheetFormatPr defaultRowHeight="14.4" x14ac:dyDescent="0.3"/>
  <cols>
    <col min="1" max="1" width="2.77734375" style="20" customWidth="1"/>
    <col min="2" max="16384" width="8.88671875" style="20"/>
  </cols>
  <sheetData>
    <row r="3" spans="2:3" ht="93" customHeight="1" x14ac:dyDescent="0.75">
      <c r="B3" s="18"/>
      <c r="C3" s="19" t="s">
        <v>79</v>
      </c>
    </row>
    <row r="4" spans="2:3" x14ac:dyDescent="0.3">
      <c r="C4" s="24" t="s">
        <v>78</v>
      </c>
    </row>
  </sheetData>
  <hyperlinks>
    <hyperlink ref="C4" location="'Table of Contents'!A1" display="Click here to return to Table of Contents" xr:uid="{84106D8A-7683-4638-A79A-B5006EAC8796}"/>
  </hyperlink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29E8F-03E0-468D-8C2E-5D1C413ECDAF}">
  <dimension ref="A1:AP102"/>
  <sheetViews>
    <sheetView showGridLines="0" zoomScale="80" zoomScaleNormal="80" workbookViewId="0">
      <pane xSplit="3" ySplit="11" topLeftCell="D12" activePane="bottomRight" state="frozen"/>
      <selection activeCell="B22" sqref="B22"/>
      <selection pane="topRight" activeCell="B22" sqref="B22"/>
      <selection pane="bottomLeft" activeCell="B22" sqref="B22"/>
      <selection pane="bottomRight"/>
    </sheetView>
  </sheetViews>
  <sheetFormatPr defaultRowHeight="14.4" x14ac:dyDescent="0.3"/>
  <cols>
    <col min="1" max="1" width="2.77734375" customWidth="1"/>
    <col min="2" max="2" width="28.33203125" customWidth="1"/>
    <col min="3" max="3" width="7.21875" customWidth="1"/>
    <col min="4" max="42" width="9.33203125" customWidth="1"/>
  </cols>
  <sheetData>
    <row r="1" spans="1:42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42" s="8" customFormat="1" ht="13.8" customHeight="1" x14ac:dyDescent="0.25">
      <c r="A2" s="9" t="s">
        <v>156</v>
      </c>
      <c r="C2" s="10"/>
    </row>
    <row r="4" spans="1:42" s="12" customFormat="1" ht="13.2" x14ac:dyDescent="0.25">
      <c r="B4" s="6" t="s">
        <v>114</v>
      </c>
      <c r="C4" s="26"/>
      <c r="D4" s="26"/>
      <c r="E4" s="26"/>
      <c r="F4" s="26"/>
    </row>
    <row r="5" spans="1:42" s="12" customFormat="1" ht="13.2" x14ac:dyDescent="0.25">
      <c r="B5" s="12" t="s">
        <v>57</v>
      </c>
      <c r="C5" s="37">
        <f>Summary!F7</f>
        <v>6.1754285714285741E-2</v>
      </c>
    </row>
    <row r="6" spans="1:42" s="12" customFormat="1" ht="13.2" x14ac:dyDescent="0.25">
      <c r="B6" s="12" t="s">
        <v>132</v>
      </c>
      <c r="C6" s="37">
        <f>Summary!F8</f>
        <v>0.24</v>
      </c>
    </row>
    <row r="7" spans="1:42" s="12" customFormat="1" ht="13.2" x14ac:dyDescent="0.25">
      <c r="B7" s="12" t="s">
        <v>133</v>
      </c>
      <c r="C7" s="37">
        <f>Summary!F9</f>
        <v>0.22999999999999998</v>
      </c>
    </row>
    <row r="8" spans="1:42" s="12" customFormat="1" ht="13.2" x14ac:dyDescent="0.25">
      <c r="B8" s="12" t="s">
        <v>69</v>
      </c>
      <c r="C8" s="37">
        <f>Summary!F10</f>
        <v>0.75</v>
      </c>
    </row>
    <row r="9" spans="1:42" s="12" customFormat="1" ht="13.2" x14ac:dyDescent="0.25"/>
    <row r="10" spans="1:42" s="12" customFormat="1" ht="13.2" x14ac:dyDescent="0.25">
      <c r="B10" s="6" t="s">
        <v>61</v>
      </c>
      <c r="C10" s="6"/>
      <c r="D10" s="6">
        <v>2025</v>
      </c>
      <c r="E10" s="6">
        <f t="shared" ref="E10:AJ10" si="0">D10+1</f>
        <v>2026</v>
      </c>
      <c r="F10" s="6">
        <f t="shared" si="0"/>
        <v>2027</v>
      </c>
      <c r="G10" s="6">
        <f t="shared" si="0"/>
        <v>2028</v>
      </c>
      <c r="H10" s="6">
        <f t="shared" si="0"/>
        <v>2029</v>
      </c>
      <c r="I10" s="6">
        <f t="shared" si="0"/>
        <v>2030</v>
      </c>
      <c r="J10" s="6">
        <f t="shared" si="0"/>
        <v>2031</v>
      </c>
      <c r="K10" s="6">
        <f t="shared" si="0"/>
        <v>2032</v>
      </c>
      <c r="L10" s="6">
        <f t="shared" si="0"/>
        <v>2033</v>
      </c>
      <c r="M10" s="6">
        <f t="shared" si="0"/>
        <v>2034</v>
      </c>
      <c r="N10" s="6">
        <f t="shared" si="0"/>
        <v>2035</v>
      </c>
      <c r="O10" s="6">
        <f t="shared" si="0"/>
        <v>2036</v>
      </c>
      <c r="P10" s="6">
        <f t="shared" si="0"/>
        <v>2037</v>
      </c>
      <c r="Q10" s="6">
        <f t="shared" si="0"/>
        <v>2038</v>
      </c>
      <c r="R10" s="6">
        <f t="shared" si="0"/>
        <v>2039</v>
      </c>
      <c r="S10" s="6">
        <f t="shared" si="0"/>
        <v>2040</v>
      </c>
      <c r="T10" s="6">
        <f t="shared" si="0"/>
        <v>2041</v>
      </c>
      <c r="U10" s="6">
        <f t="shared" si="0"/>
        <v>2042</v>
      </c>
      <c r="V10" s="6">
        <f t="shared" si="0"/>
        <v>2043</v>
      </c>
      <c r="W10" s="6">
        <f t="shared" si="0"/>
        <v>2044</v>
      </c>
      <c r="X10" s="6">
        <f t="shared" si="0"/>
        <v>2045</v>
      </c>
      <c r="Y10" s="6">
        <f t="shared" si="0"/>
        <v>2046</v>
      </c>
      <c r="Z10" s="6">
        <f t="shared" si="0"/>
        <v>2047</v>
      </c>
      <c r="AA10" s="6">
        <f t="shared" si="0"/>
        <v>2048</v>
      </c>
      <c r="AB10" s="6">
        <f t="shared" si="0"/>
        <v>2049</v>
      </c>
      <c r="AC10" s="6">
        <f t="shared" si="0"/>
        <v>2050</v>
      </c>
      <c r="AD10" s="6">
        <f t="shared" si="0"/>
        <v>2051</v>
      </c>
      <c r="AE10" s="6">
        <f t="shared" si="0"/>
        <v>2052</v>
      </c>
      <c r="AF10" s="6">
        <f t="shared" si="0"/>
        <v>2053</v>
      </c>
      <c r="AG10" s="6">
        <f t="shared" si="0"/>
        <v>2054</v>
      </c>
      <c r="AH10" s="6">
        <f t="shared" si="0"/>
        <v>2055</v>
      </c>
      <c r="AI10" s="6">
        <f t="shared" si="0"/>
        <v>2056</v>
      </c>
      <c r="AJ10" s="6">
        <f t="shared" si="0"/>
        <v>2057</v>
      </c>
      <c r="AK10" s="6">
        <f t="shared" ref="AK10:AK11" si="1">AJ10+1</f>
        <v>2058</v>
      </c>
      <c r="AL10" s="6">
        <f t="shared" ref="AL10:AL11" si="2">AK10+1</f>
        <v>2059</v>
      </c>
      <c r="AM10" s="6">
        <f t="shared" ref="AM10:AM11" si="3">AL10+1</f>
        <v>2060</v>
      </c>
      <c r="AN10" s="6">
        <f t="shared" ref="AN10:AN11" si="4">AM10+1</f>
        <v>2061</v>
      </c>
      <c r="AO10" s="6">
        <f t="shared" ref="AO10:AO11" si="5">AN10+1</f>
        <v>2062</v>
      </c>
      <c r="AP10" s="6">
        <f t="shared" ref="AP10:AP11" si="6">AO10+1</f>
        <v>2063</v>
      </c>
    </row>
    <row r="11" spans="1:42" s="12" customFormat="1" ht="13.2" x14ac:dyDescent="0.25">
      <c r="B11" s="59" t="s">
        <v>62</v>
      </c>
      <c r="C11" s="60"/>
      <c r="D11" s="61">
        <v>1</v>
      </c>
      <c r="E11" s="61">
        <f>D11+1</f>
        <v>2</v>
      </c>
      <c r="F11" s="61">
        <f t="shared" ref="F11:AJ11" si="7">E11+1</f>
        <v>3</v>
      </c>
      <c r="G11" s="61">
        <f t="shared" si="7"/>
        <v>4</v>
      </c>
      <c r="H11" s="61">
        <f t="shared" si="7"/>
        <v>5</v>
      </c>
      <c r="I11" s="61">
        <f t="shared" si="7"/>
        <v>6</v>
      </c>
      <c r="J11" s="61">
        <f t="shared" si="7"/>
        <v>7</v>
      </c>
      <c r="K11" s="61">
        <f t="shared" si="7"/>
        <v>8</v>
      </c>
      <c r="L11" s="61">
        <f t="shared" si="7"/>
        <v>9</v>
      </c>
      <c r="M11" s="61">
        <f t="shared" si="7"/>
        <v>10</v>
      </c>
      <c r="N11" s="61">
        <f t="shared" si="7"/>
        <v>11</v>
      </c>
      <c r="O11" s="61">
        <f t="shared" si="7"/>
        <v>12</v>
      </c>
      <c r="P11" s="61">
        <f t="shared" si="7"/>
        <v>13</v>
      </c>
      <c r="Q11" s="61">
        <f t="shared" si="7"/>
        <v>14</v>
      </c>
      <c r="R11" s="61">
        <f t="shared" si="7"/>
        <v>15</v>
      </c>
      <c r="S11" s="61">
        <f t="shared" si="7"/>
        <v>16</v>
      </c>
      <c r="T11" s="61">
        <f t="shared" si="7"/>
        <v>17</v>
      </c>
      <c r="U11" s="61">
        <f t="shared" si="7"/>
        <v>18</v>
      </c>
      <c r="V11" s="61">
        <f t="shared" si="7"/>
        <v>19</v>
      </c>
      <c r="W11" s="61">
        <f t="shared" si="7"/>
        <v>20</v>
      </c>
      <c r="X11" s="61">
        <f t="shared" si="7"/>
        <v>21</v>
      </c>
      <c r="Y11" s="61">
        <f t="shared" si="7"/>
        <v>22</v>
      </c>
      <c r="Z11" s="61">
        <f t="shared" si="7"/>
        <v>23</v>
      </c>
      <c r="AA11" s="61">
        <f t="shared" si="7"/>
        <v>24</v>
      </c>
      <c r="AB11" s="61">
        <f t="shared" si="7"/>
        <v>25</v>
      </c>
      <c r="AC11" s="61">
        <f t="shared" si="7"/>
        <v>26</v>
      </c>
      <c r="AD11" s="61">
        <f t="shared" si="7"/>
        <v>27</v>
      </c>
      <c r="AE11" s="61">
        <f t="shared" si="7"/>
        <v>28</v>
      </c>
      <c r="AF11" s="61">
        <f t="shared" si="7"/>
        <v>29</v>
      </c>
      <c r="AG11" s="61">
        <f t="shared" si="7"/>
        <v>30</v>
      </c>
      <c r="AH11" s="61">
        <f t="shared" si="7"/>
        <v>31</v>
      </c>
      <c r="AI11" s="61">
        <f t="shared" si="7"/>
        <v>32</v>
      </c>
      <c r="AJ11" s="61">
        <f t="shared" si="7"/>
        <v>33</v>
      </c>
      <c r="AK11" s="61">
        <f t="shared" si="1"/>
        <v>34</v>
      </c>
      <c r="AL11" s="61">
        <f t="shared" si="2"/>
        <v>35</v>
      </c>
      <c r="AM11" s="61">
        <f t="shared" si="3"/>
        <v>36</v>
      </c>
      <c r="AN11" s="61">
        <f t="shared" si="4"/>
        <v>37</v>
      </c>
      <c r="AO11" s="61">
        <f t="shared" si="5"/>
        <v>38</v>
      </c>
      <c r="AP11" s="61">
        <f t="shared" si="6"/>
        <v>39</v>
      </c>
    </row>
    <row r="12" spans="1:42" s="12" customFormat="1" ht="13.2" x14ac:dyDescent="0.25">
      <c r="B12" s="21"/>
      <c r="AM12" s="21"/>
    </row>
    <row r="13" spans="1:42" s="12" customFormat="1" ht="13.2" x14ac:dyDescent="0.25">
      <c r="B13" s="35" t="s">
        <v>60</v>
      </c>
      <c r="C13" s="27">
        <v>52</v>
      </c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</row>
    <row r="14" spans="1:42" s="12" customFormat="1" ht="13.2" x14ac:dyDescent="0.25">
      <c r="B14" s="21" t="s">
        <v>48</v>
      </c>
      <c r="C14" s="45" t="s">
        <v>58</v>
      </c>
      <c r="D14" s="12">
        <f>C13</f>
        <v>52</v>
      </c>
      <c r="E14" s="12">
        <f>D14+1</f>
        <v>53</v>
      </c>
      <c r="F14" s="12">
        <f t="shared" ref="F14" si="8">E14+1</f>
        <v>54</v>
      </c>
      <c r="G14" s="12">
        <f t="shared" ref="G14" si="9">F14+1</f>
        <v>55</v>
      </c>
      <c r="H14" s="12">
        <f t="shared" ref="H14" si="10">G14+1</f>
        <v>56</v>
      </c>
      <c r="I14" s="12">
        <f t="shared" ref="I14" si="11">H14+1</f>
        <v>57</v>
      </c>
      <c r="J14" s="12">
        <f t="shared" ref="J14" si="12">I14+1</f>
        <v>58</v>
      </c>
      <c r="K14" s="12">
        <f t="shared" ref="K14:L14" si="13">J14+1</f>
        <v>59</v>
      </c>
      <c r="L14" s="12">
        <f t="shared" si="13"/>
        <v>60</v>
      </c>
      <c r="AM14" s="21"/>
    </row>
    <row r="15" spans="1:42" s="12" customFormat="1" ht="13.2" x14ac:dyDescent="0.25">
      <c r="B15" s="12" t="s">
        <v>50</v>
      </c>
      <c r="C15" s="45" t="s">
        <v>13</v>
      </c>
      <c r="D15" s="46">
        <f>_xlfn.XLOOKUP(D14,'EPF Cohorts'!$B$5:$B$11,'EPF Cohorts'!$G$5:$G$11)</f>
        <v>277347.80076150509</v>
      </c>
      <c r="E15" s="46">
        <f>D22</f>
        <v>303253.80824986799</v>
      </c>
      <c r="F15" s="46">
        <f t="shared" ref="F15" si="14">E22</f>
        <v>330988.03470999299</v>
      </c>
      <c r="G15" s="46">
        <f t="shared" ref="G15" si="15">F22</f>
        <v>360667.60770984669</v>
      </c>
      <c r="H15" s="46">
        <f t="shared" ref="H15" si="16">G22</f>
        <v>392416.86066441797</v>
      </c>
      <c r="I15" s="46">
        <f t="shared" ref="I15" si="17">H22</f>
        <v>426367.76888153399</v>
      </c>
      <c r="J15" s="46">
        <f t="shared" ref="J15" si="18">I22</f>
        <v>462660.41186333582</v>
      </c>
      <c r="K15" s="46">
        <f t="shared" ref="K15:L15" si="19">J22</f>
        <v>501443.46344536461</v>
      </c>
      <c r="L15" s="46">
        <f t="shared" si="19"/>
        <v>542874.71145081962</v>
      </c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</row>
    <row r="16" spans="1:42" s="12" customFormat="1" ht="13.2" x14ac:dyDescent="0.25">
      <c r="B16" s="12" t="s">
        <v>70</v>
      </c>
      <c r="C16" s="45" t="s">
        <v>13</v>
      </c>
      <c r="D16" s="46" cm="1">
        <f t="array" ref="D16">_xlfn.XLOOKUP(D14,'Salary projections'!$B$10:$B$48,_xlfn.XLOOKUP(D$10,'Salary projections'!$D$9:$AS$9,'Salary projections'!$D$10:$AS$48,,0),,0)*12</f>
        <v>47309.184000000001</v>
      </c>
      <c r="E16" s="46" cm="1">
        <f t="array" ref="E16">_xlfn.XLOOKUP(E14,'Salary projections'!$B$10:$B$48,_xlfn.XLOOKUP(E$10,'Salary projections'!$D$9:$AS$9,'Salary projections'!$D$10:$AS$48,,0),,0)*12</f>
        <v>48540.131328000003</v>
      </c>
      <c r="F16" s="46" cm="1">
        <f t="array" ref="F16">_xlfn.XLOOKUP(F14,'Salary projections'!$B$10:$B$48,_xlfn.XLOOKUP(F$10,'Salary projections'!$D$9:$AS$9,'Salary projections'!$D$10:$AS$48,,0),,0)*12</f>
        <v>49793.859747840004</v>
      </c>
      <c r="G16" s="46" cm="1">
        <f t="array" ref="G16">_xlfn.XLOOKUP(G14,'Salary projections'!$B$10:$B$48,_xlfn.XLOOKUP(G$10,'Salary projections'!$D$9:$AS$9,'Salary projections'!$D$10:$AS$48,,0),,0)*12</f>
        <v>51070.222231142398</v>
      </c>
      <c r="H16" s="46" cm="1">
        <f t="array" ref="H16">_xlfn.XLOOKUP(H14,'Salary projections'!$B$10:$B$48,_xlfn.XLOOKUP(H$10,'Salary projections'!$D$9:$AS$9,'Salary projections'!$D$10:$AS$48,,0),,0)*12</f>
        <v>52369.023537512447</v>
      </c>
      <c r="I16" s="46" cm="1">
        <f t="array" ref="I16">_xlfn.XLOOKUP(I14,'Salary projections'!$B$10:$B$48,_xlfn.XLOOKUP(I$10,'Salary projections'!$D$9:$AS$9,'Salary projections'!$D$10:$AS$48,,0),,0)*12</f>
        <v>53690.016592822285</v>
      </c>
      <c r="J16" s="46" cm="1">
        <f t="array" ref="J16">_xlfn.XLOOKUP(J14,'Salary projections'!$B$10:$B$48,_xlfn.XLOOKUP(J$10,'Salary projections'!$D$9:$AS$9,'Salary projections'!$D$10:$AS$48,,0),,0)*12</f>
        <v>55032.898654896882</v>
      </c>
      <c r="K16" s="46" cm="1">
        <f t="array" ref="K16">_xlfn.XLOOKUP(K14,'Salary projections'!$B$10:$B$48,_xlfn.XLOOKUP(K$10,'Salary projections'!$D$9:$AS$9,'Salary projections'!$D$10:$AS$48,,0),,0)*12</f>
        <v>56397.307255388878</v>
      </c>
      <c r="L16" s="46" cm="1">
        <f t="array" ref="L16">_xlfn.XLOOKUP(L14,'Salary projections'!$B$10:$B$48,_xlfn.XLOOKUP(L$10,'Salary projections'!$D$9:$AS$9,'Salary projections'!$D$10:$AS$48,,0),,0)*12</f>
        <v>57782.815906072552</v>
      </c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21"/>
    </row>
    <row r="17" spans="2:42" s="12" customFormat="1" ht="13.2" x14ac:dyDescent="0.25">
      <c r="B17" s="12" t="s">
        <v>55</v>
      </c>
      <c r="C17" s="45" t="s">
        <v>14</v>
      </c>
      <c r="D17" s="36">
        <f>IF((D16/12&lt;5000),$C$6,$C$7)</f>
        <v>0.24</v>
      </c>
      <c r="E17" s="36">
        <f t="shared" ref="E17:L17" si="20">IF((E16/12&lt;5000),$C$6,$C$7)</f>
        <v>0.24</v>
      </c>
      <c r="F17" s="36">
        <f t="shared" si="20"/>
        <v>0.24</v>
      </c>
      <c r="G17" s="36">
        <f t="shared" si="20"/>
        <v>0.24</v>
      </c>
      <c r="H17" s="36">
        <f t="shared" si="20"/>
        <v>0.24</v>
      </c>
      <c r="I17" s="36">
        <f t="shared" si="20"/>
        <v>0.24</v>
      </c>
      <c r="J17" s="36">
        <f t="shared" si="20"/>
        <v>0.24</v>
      </c>
      <c r="K17" s="36">
        <f t="shared" si="20"/>
        <v>0.24</v>
      </c>
      <c r="L17" s="36">
        <f t="shared" si="20"/>
        <v>0.24</v>
      </c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</row>
    <row r="18" spans="2:42" s="12" customFormat="1" ht="13.2" x14ac:dyDescent="0.25">
      <c r="B18" s="12" t="s">
        <v>55</v>
      </c>
      <c r="C18" s="45" t="s">
        <v>13</v>
      </c>
      <c r="D18" s="46">
        <f>D16*D17</f>
        <v>11354.204159999999</v>
      </c>
      <c r="E18" s="46">
        <f>E16*E17</f>
        <v>11649.63151872</v>
      </c>
      <c r="F18" s="46">
        <f t="shared" ref="F18" si="21">F16*F17</f>
        <v>11950.526339481601</v>
      </c>
      <c r="G18" s="46">
        <f t="shared" ref="G18:K18" si="22">G16*G17</f>
        <v>12256.853335474176</v>
      </c>
      <c r="H18" s="46">
        <f t="shared" si="22"/>
        <v>12568.565649002987</v>
      </c>
      <c r="I18" s="46">
        <f t="shared" si="22"/>
        <v>12885.603982277347</v>
      </c>
      <c r="J18" s="46">
        <f t="shared" si="22"/>
        <v>13207.895677175251</v>
      </c>
      <c r="K18" s="46">
        <f t="shared" si="22"/>
        <v>13535.353741293331</v>
      </c>
      <c r="L18" s="46">
        <f t="shared" ref="L18" si="23">L16*L17</f>
        <v>13867.875817457412</v>
      </c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21"/>
    </row>
    <row r="19" spans="2:42" s="12" customFormat="1" ht="13.2" x14ac:dyDescent="0.25">
      <c r="B19" s="12" t="s">
        <v>56</v>
      </c>
      <c r="C19" s="45" t="s">
        <v>13</v>
      </c>
      <c r="D19" s="46">
        <f t="shared" ref="D19:L19" si="24">D18*$C$8</f>
        <v>8515.653119999999</v>
      </c>
      <c r="E19" s="46">
        <f t="shared" si="24"/>
        <v>8737.2236390399994</v>
      </c>
      <c r="F19" s="46">
        <f t="shared" si="24"/>
        <v>8962.8947546112013</v>
      </c>
      <c r="G19" s="46">
        <f t="shared" si="24"/>
        <v>9192.6400016056323</v>
      </c>
      <c r="H19" s="46">
        <f t="shared" si="24"/>
        <v>9426.4242367522402</v>
      </c>
      <c r="I19" s="46">
        <f t="shared" si="24"/>
        <v>9664.2029867080109</v>
      </c>
      <c r="J19" s="46">
        <f t="shared" si="24"/>
        <v>9905.9217578814387</v>
      </c>
      <c r="K19" s="46">
        <f t="shared" si="24"/>
        <v>10151.515305969999</v>
      </c>
      <c r="L19" s="46">
        <f t="shared" si="24"/>
        <v>10400.90686309306</v>
      </c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</row>
    <row r="20" spans="2:42" s="12" customFormat="1" ht="13.2" x14ac:dyDescent="0.25">
      <c r="B20" s="12" t="s">
        <v>57</v>
      </c>
      <c r="C20" s="45" t="s">
        <v>14</v>
      </c>
      <c r="D20" s="40">
        <f>$C$5</f>
        <v>6.1754285714285741E-2</v>
      </c>
      <c r="E20" s="40">
        <f>$C$5</f>
        <v>6.1754285714285741E-2</v>
      </c>
      <c r="F20" s="40">
        <f>$C$5</f>
        <v>6.1754285714285741E-2</v>
      </c>
      <c r="G20" s="40">
        <f t="shared" ref="G20:L20" si="25">$C$5</f>
        <v>6.1754285714285741E-2</v>
      </c>
      <c r="H20" s="40">
        <f t="shared" si="25"/>
        <v>6.1754285714285741E-2</v>
      </c>
      <c r="I20" s="40">
        <f t="shared" si="25"/>
        <v>6.1754285714285741E-2</v>
      </c>
      <c r="J20" s="40">
        <f t="shared" si="25"/>
        <v>6.1754285714285741E-2</v>
      </c>
      <c r="K20" s="40">
        <f t="shared" si="25"/>
        <v>6.1754285714285741E-2</v>
      </c>
      <c r="L20" s="40">
        <f t="shared" si="25"/>
        <v>6.1754285714285741E-2</v>
      </c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21"/>
    </row>
    <row r="21" spans="2:42" s="12" customFormat="1" ht="13.2" x14ac:dyDescent="0.25">
      <c r="B21" s="12" t="s">
        <v>57</v>
      </c>
      <c r="C21" s="45" t="s">
        <v>13</v>
      </c>
      <c r="D21" s="46">
        <f>(D15*D20)+((D19*D20)/2)</f>
        <v>17390.354368362896</v>
      </c>
      <c r="E21" s="46">
        <f>(E15*E20)+((E19*E20)/2)</f>
        <v>18997.002821085014</v>
      </c>
      <c r="F21" s="46">
        <f t="shared" ref="F21" si="26">(F15*F20)+((F19*F20)/2)</f>
        <v>20716.6782452425</v>
      </c>
      <c r="G21" s="46">
        <f t="shared" ref="G21:K21" si="27">(G15*G20)+((G19*G20)/2)</f>
        <v>22556.612952965665</v>
      </c>
      <c r="H21" s="46">
        <f t="shared" si="27"/>
        <v>24524.483980363759</v>
      </c>
      <c r="I21" s="46">
        <f t="shared" si="27"/>
        <v>26628.439995093806</v>
      </c>
      <c r="J21" s="46">
        <f t="shared" si="27"/>
        <v>28877.129824147341</v>
      </c>
      <c r="K21" s="46">
        <f t="shared" si="27"/>
        <v>31279.73269948495</v>
      </c>
      <c r="L21" s="46">
        <f t="shared" ref="L21" si="28">(L15*L20)+((L19*L20)/2)</f>
        <v>33845.990325049905</v>
      </c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</row>
    <row r="22" spans="2:42" s="21" customFormat="1" ht="13.2" x14ac:dyDescent="0.25">
      <c r="B22" s="64" t="s">
        <v>59</v>
      </c>
      <c r="C22" s="65" t="s">
        <v>13</v>
      </c>
      <c r="D22" s="66">
        <f>D21+D19+D15</f>
        <v>303253.80824986799</v>
      </c>
      <c r="E22" s="66">
        <f t="shared" ref="E22:F22" si="29">E21+E19+E15</f>
        <v>330988.03470999299</v>
      </c>
      <c r="F22" s="66">
        <f t="shared" si="29"/>
        <v>360667.60770984669</v>
      </c>
      <c r="G22" s="66">
        <f t="shared" ref="G22" si="30">G21+G19+G15</f>
        <v>392416.86066441797</v>
      </c>
      <c r="H22" s="66">
        <f t="shared" ref="H22" si="31">H21+H19+H15</f>
        <v>426367.76888153399</v>
      </c>
      <c r="I22" s="66">
        <f t="shared" ref="I22" si="32">I21+I19+I15</f>
        <v>462660.41186333582</v>
      </c>
      <c r="J22" s="66">
        <f t="shared" ref="J22" si="33">J21+J19+J15</f>
        <v>501443.46344536461</v>
      </c>
      <c r="K22" s="66">
        <f t="shared" ref="K22:L22" si="34">K21+K19+K15</f>
        <v>542874.71145081962</v>
      </c>
      <c r="L22" s="66">
        <f t="shared" si="34"/>
        <v>587121.60863896261</v>
      </c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</row>
    <row r="23" spans="2:42" s="44" customFormat="1" ht="13.2" x14ac:dyDescent="0.25">
      <c r="B23" s="44" t="s">
        <v>68</v>
      </c>
      <c r="C23" s="67" t="s">
        <v>13</v>
      </c>
      <c r="D23" s="68" t="str" cm="1">
        <f t="array" ref="D23">_xlfn.IFNA(_xlfn.XLOOKUP(D14,'RIA projected targets'!$B$12:$B$54,_xlfn.XLOOKUP(D$10,'RIA projected targets'!$C$8:$AP$8,'RIA projected targets'!$C$12:$AP$54),,0,),"-")</f>
        <v>-</v>
      </c>
      <c r="E23" s="68" t="str" cm="1">
        <f t="array" ref="E23">_xlfn.IFNA(_xlfn.XLOOKUP(E14,'RIA projected targets'!$B$12:$B$54,_xlfn.XLOOKUP(E$10,'RIA projected targets'!$C$8:$AP$8,'RIA projected targets'!$C$12:$AP$54),,0,),"-")</f>
        <v>-</v>
      </c>
      <c r="F23" s="68" t="str" cm="1">
        <f t="array" ref="F23">_xlfn.IFNA(_xlfn.XLOOKUP(F14,'RIA projected targets'!$B$12:$B$54,_xlfn.XLOOKUP(F$10,'RIA projected targets'!$C$8:$AP$8,'RIA projected targets'!$C$12:$AP$54),,0,),"-")</f>
        <v>-</v>
      </c>
      <c r="G23" s="68" t="str" cm="1">
        <f t="array" ref="G23">_xlfn.IFNA(_xlfn.XLOOKUP(G14,'RIA projected targets'!$B$12:$B$54,_xlfn.XLOOKUP(G$10,'RIA projected targets'!$C$8:$AP$8,'RIA projected targets'!$C$12:$AP$54),,0,),"-")</f>
        <v>-</v>
      </c>
      <c r="H23" s="68" t="str" cm="1">
        <f t="array" ref="H23">_xlfn.IFNA(_xlfn.XLOOKUP(H14,'RIA projected targets'!$B$12:$B$54,_xlfn.XLOOKUP(H$10,'RIA projected targets'!$C$8:$AP$8,'RIA projected targets'!$C$12:$AP$54),,0,),"-")</f>
        <v>-</v>
      </c>
      <c r="I23" s="68" cm="1">
        <f t="array" ref="I23">_xlfn.IFNA(_xlfn.XLOOKUP(I14,'RIA projected targets'!$B$12:$B$54,_xlfn.XLOOKUP(I$10,'RIA projected targets'!$C$8:$AP$8,'RIA projected targets'!$C$12:$AP$54),,0,),"-")</f>
        <v>330000</v>
      </c>
      <c r="J23" s="68" cm="1">
        <f t="array" ref="J23">_xlfn.IFNA(_xlfn.XLOOKUP(J14,'RIA projected targets'!$B$12:$B$54,_xlfn.XLOOKUP(J$10,'RIA projected targets'!$C$8:$AP$8,'RIA projected targets'!$C$12:$AP$54),,0,),"-")</f>
        <v>359470</v>
      </c>
      <c r="K23" s="68" cm="1">
        <f t="array" ref="K23">_xlfn.IFNA(_xlfn.XLOOKUP(K14,'RIA projected targets'!$B$12:$B$54,_xlfn.XLOOKUP(K$10,'RIA projected targets'!$C$8:$AP$8,'RIA projected targets'!$C$12:$AP$54),,0,),"-")</f>
        <v>391472.10000000003</v>
      </c>
      <c r="L23" s="68" cm="1">
        <f t="array" ref="L23">_xlfn.IFNA(_xlfn.XLOOKUP(L14,'RIA projected targets'!$B$12:$B$54,_xlfn.XLOOKUP(L$10,'RIA projected targets'!$C$8:$AP$8,'RIA projected targets'!$C$12:$AP$54),,0,),"-")</f>
        <v>426163.53</v>
      </c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12"/>
    </row>
    <row r="24" spans="2:42" s="44" customFormat="1" ht="13.2" x14ac:dyDescent="0.25">
      <c r="B24" s="44" t="s">
        <v>72</v>
      </c>
      <c r="C24" s="67" t="s">
        <v>13</v>
      </c>
      <c r="D24" s="68" t="str" cm="1">
        <f t="array" ref="D24">_xlfn.IFNA(_xlfn.XLOOKUP(D14,'RIA projected targets'!$B$58:$B$100,_xlfn.XLOOKUP(D$10,'RIA projected targets'!$C$8:$AP$8,'RIA projected targets'!$C$58:$AP$100),,0,),"-")</f>
        <v>-</v>
      </c>
      <c r="E24" s="68" t="str" cm="1">
        <f t="array" ref="E24">_xlfn.IFNA(_xlfn.XLOOKUP(E14,'RIA projected targets'!$B$58:$B$100,_xlfn.XLOOKUP(E$10,'RIA projected targets'!$C$8:$AP$8,'RIA projected targets'!$C$58:$AP$100),,0,),"-")</f>
        <v>-</v>
      </c>
      <c r="F24" s="68" t="str" cm="1">
        <f t="array" ref="F24">_xlfn.IFNA(_xlfn.XLOOKUP(F14,'RIA projected targets'!$B$58:$B$100,_xlfn.XLOOKUP(F$10,'RIA projected targets'!$C$8:$AP$8,'RIA projected targets'!$C$58:$AP$100),,0,),"-")</f>
        <v>-</v>
      </c>
      <c r="G24" s="68" t="str" cm="1">
        <f t="array" ref="G24">_xlfn.IFNA(_xlfn.XLOOKUP(G14,'RIA projected targets'!$B$58:$B$100,_xlfn.XLOOKUP(G$10,'RIA projected targets'!$C$8:$AP$8,'RIA projected targets'!$C$58:$AP$100),,0,),"-")</f>
        <v>-</v>
      </c>
      <c r="H24" s="68" t="str" cm="1">
        <f t="array" ref="H24">_xlfn.IFNA(_xlfn.XLOOKUP(H14,'RIA projected targets'!$B$58:$B$100,_xlfn.XLOOKUP(H$10,'RIA projected targets'!$C$8:$AP$8,'RIA projected targets'!$C$58:$AP$100),,0,),"-")</f>
        <v>-</v>
      </c>
      <c r="I24" s="68" cm="1">
        <f t="array" ref="I24">_xlfn.IFNA(_xlfn.XLOOKUP(I14,'RIA projected targets'!$B$58:$B$100,_xlfn.XLOOKUP(I$10,'RIA projected targets'!$C$8:$AP$8,'RIA projected targets'!$C$58:$AP$100),,0,),"-")</f>
        <v>541000</v>
      </c>
      <c r="J24" s="68" cm="1">
        <f t="array" ref="J24">_xlfn.IFNA(_xlfn.XLOOKUP(J14,'RIA projected targets'!$B$58:$B$100,_xlfn.XLOOKUP(J$10,'RIA projected targets'!$C$8:$AP$8,'RIA projected targets'!$C$58:$AP$100),,0,),"-")</f>
        <v>593280</v>
      </c>
      <c r="K24" s="68" cm="1">
        <f t="array" ref="K24">_xlfn.IFNA(_xlfn.XLOOKUP(K14,'RIA projected targets'!$B$58:$B$100,_xlfn.XLOOKUP(K$10,'RIA projected targets'!$C$8:$AP$8,'RIA projected targets'!$C$58:$AP$100),,0,),"-")</f>
        <v>649270.80000000005</v>
      </c>
      <c r="L24" s="68" cm="1">
        <f t="array" ref="L24">_xlfn.IFNA(_xlfn.XLOOKUP(L14,'RIA projected targets'!$B$58:$B$100,_xlfn.XLOOKUP(L$10,'RIA projected targets'!$C$8:$AP$8,'RIA projected targets'!$C$58:$AP$100),,0,),"-")</f>
        <v>710272.55</v>
      </c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12"/>
    </row>
    <row r="25" spans="2:42" s="12" customFormat="1" ht="13.2" x14ac:dyDescent="0.25">
      <c r="AM25" s="21"/>
    </row>
    <row r="26" spans="2:42" s="12" customFormat="1" ht="13.2" x14ac:dyDescent="0.25">
      <c r="B26" s="35" t="s">
        <v>60</v>
      </c>
      <c r="C26" s="27">
        <v>47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2:42" s="12" customFormat="1" ht="13.2" x14ac:dyDescent="0.25">
      <c r="B27" s="21" t="s">
        <v>48</v>
      </c>
      <c r="C27" s="45" t="s">
        <v>58</v>
      </c>
      <c r="D27" s="12">
        <f>C26</f>
        <v>47</v>
      </c>
      <c r="E27" s="12">
        <f>D27+1</f>
        <v>48</v>
      </c>
      <c r="F27" s="12">
        <f t="shared" ref="F27" si="35">E27+1</f>
        <v>49</v>
      </c>
      <c r="G27" s="12">
        <f t="shared" ref="G27" si="36">F27+1</f>
        <v>50</v>
      </c>
      <c r="H27" s="12">
        <f t="shared" ref="H27" si="37">G27+1</f>
        <v>51</v>
      </c>
      <c r="I27" s="12">
        <f t="shared" ref="I27" si="38">H27+1</f>
        <v>52</v>
      </c>
      <c r="J27" s="12">
        <f t="shared" ref="J27" si="39">I27+1</f>
        <v>53</v>
      </c>
      <c r="K27" s="12">
        <f t="shared" ref="K27" si="40">J27+1</f>
        <v>54</v>
      </c>
      <c r="L27" s="12">
        <f t="shared" ref="L27" si="41">K27+1</f>
        <v>55</v>
      </c>
      <c r="M27" s="12">
        <f t="shared" ref="M27" si="42">L27+1</f>
        <v>56</v>
      </c>
      <c r="N27" s="12">
        <f t="shared" ref="N27" si="43">M27+1</f>
        <v>57</v>
      </c>
      <c r="O27" s="12">
        <f t="shared" ref="O27" si="44">N27+1</f>
        <v>58</v>
      </c>
      <c r="P27" s="12">
        <f t="shared" ref="P27" si="45">O27+1</f>
        <v>59</v>
      </c>
      <c r="Q27" s="12">
        <f t="shared" ref="Q27" si="46">P27+1</f>
        <v>60</v>
      </c>
      <c r="AM27" s="21"/>
    </row>
    <row r="28" spans="2:42" s="12" customFormat="1" ht="13.2" x14ac:dyDescent="0.25">
      <c r="B28" s="12" t="s">
        <v>50</v>
      </c>
      <c r="C28" s="45" t="s">
        <v>13</v>
      </c>
      <c r="D28" s="46">
        <f>_xlfn.XLOOKUP(D27,'EPF Cohorts'!$B$5:$B$11,'EPF Cohorts'!$G$5:$G$11)</f>
        <v>240509.3198437079</v>
      </c>
      <c r="E28" s="46">
        <f>D35</f>
        <v>264513.69415728364</v>
      </c>
      <c r="F28" s="46">
        <f t="shared" ref="F28:K28" si="47">E35</f>
        <v>290288.87059554568</v>
      </c>
      <c r="G28" s="46">
        <f t="shared" si="47"/>
        <v>317952.63508074562</v>
      </c>
      <c r="H28" s="46">
        <f t="shared" si="47"/>
        <v>347630.26033816696</v>
      </c>
      <c r="I28" s="46">
        <f t="shared" si="47"/>
        <v>379454.97178961866</v>
      </c>
      <c r="J28" s="46">
        <f t="shared" si="47"/>
        <v>413568.44216112577</v>
      </c>
      <c r="K28" s="46">
        <f t="shared" si="47"/>
        <v>450066.46363146201</v>
      </c>
      <c r="L28" s="46">
        <f t="shared" ref="L28" si="48">K35</f>
        <v>488633.04221254063</v>
      </c>
      <c r="M28" s="46">
        <f t="shared" ref="M28" si="49">L35</f>
        <v>529857.41702174465</v>
      </c>
      <c r="N28" s="46">
        <f t="shared" ref="N28" si="50">M35</f>
        <v>573908.57307099563</v>
      </c>
      <c r="O28" s="46">
        <f t="shared" ref="O28" si="51">N35</f>
        <v>620965.87746572064</v>
      </c>
      <c r="P28" s="46">
        <f t="shared" ref="P28" si="52">O35</f>
        <v>671219.70849967771</v>
      </c>
      <c r="Q28" s="46">
        <f t="shared" ref="Q28" si="53">P35</f>
        <v>724872.12272109592</v>
      </c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</row>
    <row r="29" spans="2:42" s="12" customFormat="1" ht="13.2" x14ac:dyDescent="0.25">
      <c r="B29" s="12" t="s">
        <v>70</v>
      </c>
      <c r="C29" s="45" t="s">
        <v>13</v>
      </c>
      <c r="D29" s="46" cm="1">
        <f t="array" ref="D29">_xlfn.XLOOKUP(D27,'Salary projections'!$B$10:$B$48,_xlfn.XLOOKUP(D$10,'Salary projections'!$D$9:$AS$9,'Salary projections'!$D$10:$AS$48,,0),,0)*12</f>
        <v>49320.959999999999</v>
      </c>
      <c r="E29" s="46" cm="1">
        <f t="array" ref="E29">_xlfn.XLOOKUP(E27,'Salary projections'!$B$10:$B$48,_xlfn.XLOOKUP(E$10,'Salary projections'!$D$9:$AS$9,'Salary projections'!$D$10:$AS$48,,0),,0)*12</f>
        <v>50875.348991999999</v>
      </c>
      <c r="F29" s="46" cm="1">
        <f t="array" ref="F29">_xlfn.XLOOKUP(F27,'Salary projections'!$B$10:$B$48,_xlfn.XLOOKUP(F$10,'Salary projections'!$D$9:$AS$9,'Salary projections'!$D$10:$AS$48,,0),,0)*12</f>
        <v>52475.175567359998</v>
      </c>
      <c r="G29" s="46" cm="1">
        <f t="array" ref="G29">_xlfn.XLOOKUP(G27,'Salary projections'!$B$10:$B$48,_xlfn.XLOOKUP(G$10,'Salary projections'!$D$9:$AS$9,'Salary projections'!$D$10:$AS$48,,0),,0)*12</f>
        <v>54121.587710361593</v>
      </c>
      <c r="H29" s="46" cm="1">
        <f t="array" ref="H29">_xlfn.XLOOKUP(H27,'Salary projections'!$B$10:$B$48,_xlfn.XLOOKUP(H$10,'Salary projections'!$D$9:$AS$9,'Salary projections'!$D$10:$AS$48,,0),,0)*12</f>
        <v>55815.752543895578</v>
      </c>
      <c r="I29" s="46" cm="1">
        <f t="array" ref="I29">_xlfn.XLOOKUP(I27,'Salary projections'!$B$10:$B$48,_xlfn.XLOOKUP(I$10,'Salary projections'!$D$9:$AS$9,'Salary projections'!$D$10:$AS$48,,0),,0)*12</f>
        <v>57558.856023775646</v>
      </c>
      <c r="J29" s="46" cm="1">
        <f t="array" ref="J29">_xlfn.XLOOKUP(J27,'Salary projections'!$B$10:$B$48,_xlfn.XLOOKUP(J$10,'Salary projections'!$D$9:$AS$9,'Salary projections'!$D$10:$AS$48,,0),,0)*12</f>
        <v>59056.491663088374</v>
      </c>
      <c r="K29" s="46" cm="1">
        <f t="array" ref="K29">_xlfn.XLOOKUP(K27,'Salary projections'!$B$10:$B$48,_xlfn.XLOOKUP(K$10,'Salary projections'!$D$9:$AS$9,'Salary projections'!$D$10:$AS$48,,0),,0)*12</f>
        <v>60581.843983908089</v>
      </c>
      <c r="L29" s="46" cm="1">
        <f t="array" ref="L29">_xlfn.XLOOKUP(L27,'Salary projections'!$B$10:$B$48,_xlfn.XLOOKUP(L$10,'Salary projections'!$D$9:$AS$9,'Salary projections'!$D$10:$AS$48,,0),,0)*12</f>
        <v>62134.734103732408</v>
      </c>
      <c r="M29" s="46" cm="1">
        <f t="array" ref="M29">_xlfn.XLOOKUP(M27,'Salary projections'!$B$10:$B$48,_xlfn.XLOOKUP(M$10,'Salary projections'!$D$9:$AS$9,'Salary projections'!$D$10:$AS$48,,0),,0)*12</f>
        <v>63714.924482768474</v>
      </c>
      <c r="N29" s="46" cm="1">
        <f t="array" ref="N29">_xlfn.XLOOKUP(N27,'Salary projections'!$B$10:$B$48,_xlfn.XLOOKUP(N$10,'Salary projections'!$D$9:$AS$9,'Salary projections'!$D$10:$AS$48,,0),,0)*12</f>
        <v>65322.114517561407</v>
      </c>
      <c r="O29" s="46" cm="1">
        <f t="array" ref="O29">_xlfn.XLOOKUP(O27,'Salary projections'!$B$10:$B$48,_xlfn.XLOOKUP(O$10,'Salary projections'!$D$9:$AS$9,'Salary projections'!$D$10:$AS$48,,0),,0)*12</f>
        <v>66955.93587596537</v>
      </c>
      <c r="P29" s="46" cm="1">
        <f t="array" ref="P29">_xlfn.XLOOKUP(P27,'Salary projections'!$B$10:$B$48,_xlfn.XLOOKUP(P$10,'Salary projections'!$D$9:$AS$9,'Salary projections'!$D$10:$AS$48,,0),,0)*12</f>
        <v>68615.947559813503</v>
      </c>
      <c r="Q29" s="46" cm="1">
        <f t="array" ref="Q29">_xlfn.XLOOKUP(Q27,'Salary projections'!$B$10:$B$48,_xlfn.XLOOKUP(Q$10,'Salary projections'!$D$9:$AS$9,'Salary projections'!$D$10:$AS$48,,0),,0)*12</f>
        <v>70301.630680967995</v>
      </c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21"/>
    </row>
    <row r="30" spans="2:42" s="12" customFormat="1" ht="13.2" x14ac:dyDescent="0.25">
      <c r="B30" s="12" t="s">
        <v>55</v>
      </c>
      <c r="C30" s="45" t="s">
        <v>14</v>
      </c>
      <c r="D30" s="36">
        <f>IF((D29/12&lt;5000),$C$6,$C$7)</f>
        <v>0.24</v>
      </c>
      <c r="E30" s="36">
        <f t="shared" ref="E30:Q30" si="54">IF((E29/12&lt;5000),$C$6,$C$7)</f>
        <v>0.24</v>
      </c>
      <c r="F30" s="36">
        <f t="shared" si="54"/>
        <v>0.24</v>
      </c>
      <c r="G30" s="36">
        <f t="shared" si="54"/>
        <v>0.24</v>
      </c>
      <c r="H30" s="36">
        <f t="shared" si="54"/>
        <v>0.24</v>
      </c>
      <c r="I30" s="36">
        <f t="shared" si="54"/>
        <v>0.24</v>
      </c>
      <c r="J30" s="36">
        <f t="shared" si="54"/>
        <v>0.24</v>
      </c>
      <c r="K30" s="36">
        <f t="shared" si="54"/>
        <v>0.22999999999999998</v>
      </c>
      <c r="L30" s="36">
        <f t="shared" si="54"/>
        <v>0.22999999999999998</v>
      </c>
      <c r="M30" s="36">
        <f t="shared" si="54"/>
        <v>0.22999999999999998</v>
      </c>
      <c r="N30" s="36">
        <f t="shared" si="54"/>
        <v>0.22999999999999998</v>
      </c>
      <c r="O30" s="36">
        <f t="shared" si="54"/>
        <v>0.22999999999999998</v>
      </c>
      <c r="P30" s="36">
        <f t="shared" si="54"/>
        <v>0.22999999999999998</v>
      </c>
      <c r="Q30" s="36">
        <f t="shared" si="54"/>
        <v>0.22999999999999998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</row>
    <row r="31" spans="2:42" s="12" customFormat="1" ht="13.2" x14ac:dyDescent="0.25">
      <c r="B31" s="12" t="s">
        <v>55</v>
      </c>
      <c r="C31" s="45" t="s">
        <v>13</v>
      </c>
      <c r="D31" s="46">
        <f>D29*D30</f>
        <v>11837.0304</v>
      </c>
      <c r="E31" s="46">
        <f>E29*E30</f>
        <v>12210.08375808</v>
      </c>
      <c r="F31" s="46">
        <f t="shared" ref="F31" si="55">F29*F30</f>
        <v>12594.042136166399</v>
      </c>
      <c r="G31" s="46">
        <f t="shared" ref="G31" si="56">G29*G30</f>
        <v>12989.181050486783</v>
      </c>
      <c r="H31" s="46">
        <f t="shared" ref="H31" si="57">H29*H30</f>
        <v>13395.780610534939</v>
      </c>
      <c r="I31" s="46">
        <f t="shared" ref="I31" si="58">I29*I30</f>
        <v>13814.125445706155</v>
      </c>
      <c r="J31" s="46">
        <f t="shared" ref="J31" si="59">J29*J30</f>
        <v>14173.557999141209</v>
      </c>
      <c r="K31" s="46">
        <f t="shared" ref="K31" si="60">K29*K30</f>
        <v>13933.82411629886</v>
      </c>
      <c r="L31" s="46">
        <f t="shared" ref="L31:Q31" si="61">L29*L30</f>
        <v>14290.988843858453</v>
      </c>
      <c r="M31" s="46">
        <f t="shared" si="61"/>
        <v>14654.432631036749</v>
      </c>
      <c r="N31" s="46">
        <f t="shared" si="61"/>
        <v>15024.086339039122</v>
      </c>
      <c r="O31" s="46">
        <f t="shared" si="61"/>
        <v>15399.865251472034</v>
      </c>
      <c r="P31" s="46">
        <f t="shared" si="61"/>
        <v>15781.667938757104</v>
      </c>
      <c r="Q31" s="46">
        <f t="shared" si="61"/>
        <v>16169.375056622637</v>
      </c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21"/>
    </row>
    <row r="32" spans="2:42" s="12" customFormat="1" ht="13.2" x14ac:dyDescent="0.25">
      <c r="B32" s="12" t="s">
        <v>56</v>
      </c>
      <c r="C32" s="45" t="s">
        <v>13</v>
      </c>
      <c r="D32" s="46">
        <f t="shared" ref="D32:Q32" si="62">D31*$C$8</f>
        <v>8877.7727999999988</v>
      </c>
      <c r="E32" s="46">
        <f t="shared" si="62"/>
        <v>9157.5628185599999</v>
      </c>
      <c r="F32" s="46">
        <f t="shared" si="62"/>
        <v>9445.5316021248</v>
      </c>
      <c r="G32" s="46">
        <f t="shared" si="62"/>
        <v>9741.885787865087</v>
      </c>
      <c r="H32" s="46">
        <f t="shared" si="62"/>
        <v>10046.835457901205</v>
      </c>
      <c r="I32" s="46">
        <f t="shared" si="62"/>
        <v>10360.594084279615</v>
      </c>
      <c r="J32" s="46">
        <f t="shared" si="62"/>
        <v>10630.168499355907</v>
      </c>
      <c r="K32" s="46">
        <f t="shared" si="62"/>
        <v>10450.368087224146</v>
      </c>
      <c r="L32" s="46">
        <f t="shared" si="62"/>
        <v>10718.24163289384</v>
      </c>
      <c r="M32" s="46">
        <f t="shared" si="62"/>
        <v>10990.824473277562</v>
      </c>
      <c r="N32" s="46">
        <f t="shared" si="62"/>
        <v>11268.064754279341</v>
      </c>
      <c r="O32" s="46">
        <f t="shared" si="62"/>
        <v>11549.898938604027</v>
      </c>
      <c r="P32" s="46">
        <f t="shared" si="62"/>
        <v>11836.250954067827</v>
      </c>
      <c r="Q32" s="46">
        <f t="shared" si="62"/>
        <v>12127.031292466978</v>
      </c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</row>
    <row r="33" spans="2:42" s="12" customFormat="1" ht="13.2" x14ac:dyDescent="0.25">
      <c r="B33" s="12" t="s">
        <v>57</v>
      </c>
      <c r="C33" s="45" t="s">
        <v>14</v>
      </c>
      <c r="D33" s="40">
        <f t="shared" ref="D33:K33" si="63">$C$5</f>
        <v>6.1754285714285741E-2</v>
      </c>
      <c r="E33" s="40">
        <f t="shared" si="63"/>
        <v>6.1754285714285741E-2</v>
      </c>
      <c r="F33" s="40">
        <f t="shared" si="63"/>
        <v>6.1754285714285741E-2</v>
      </c>
      <c r="G33" s="40">
        <f t="shared" si="63"/>
        <v>6.1754285714285741E-2</v>
      </c>
      <c r="H33" s="40">
        <f t="shared" si="63"/>
        <v>6.1754285714285741E-2</v>
      </c>
      <c r="I33" s="40">
        <f t="shared" si="63"/>
        <v>6.1754285714285741E-2</v>
      </c>
      <c r="J33" s="40">
        <f t="shared" si="63"/>
        <v>6.1754285714285741E-2</v>
      </c>
      <c r="K33" s="40">
        <f t="shared" si="63"/>
        <v>6.1754285714285741E-2</v>
      </c>
      <c r="L33" s="40">
        <f t="shared" ref="L33:Q33" si="64">$C$5</f>
        <v>6.1754285714285741E-2</v>
      </c>
      <c r="M33" s="40">
        <f t="shared" si="64"/>
        <v>6.1754285714285741E-2</v>
      </c>
      <c r="N33" s="40">
        <f t="shared" si="64"/>
        <v>6.1754285714285741E-2</v>
      </c>
      <c r="O33" s="40">
        <f t="shared" si="64"/>
        <v>6.1754285714285741E-2</v>
      </c>
      <c r="P33" s="40">
        <f t="shared" si="64"/>
        <v>6.1754285714285741E-2</v>
      </c>
      <c r="Q33" s="40">
        <f t="shared" si="64"/>
        <v>6.1754285714285741E-2</v>
      </c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21"/>
    </row>
    <row r="34" spans="2:42" s="12" customFormat="1" ht="13.2" x14ac:dyDescent="0.25">
      <c r="B34" s="12" t="s">
        <v>57</v>
      </c>
      <c r="C34" s="45" t="s">
        <v>13</v>
      </c>
      <c r="D34" s="46">
        <f>(D28*D33)+((D32*D33)/2)</f>
        <v>15126.601513575728</v>
      </c>
      <c r="E34" s="46">
        <f>(E28*E33)+((E32*E33)/2)</f>
        <v>16617.613619702024</v>
      </c>
      <c r="F34" s="46">
        <f t="shared" ref="F34" si="65">(F28*F33)+((F32*F33)/2)</f>
        <v>18218.232883075114</v>
      </c>
      <c r="G34" s="46">
        <f t="shared" ref="G34" si="66">(G28*G33)+((G32*G33)/2)</f>
        <v>19935.739469556276</v>
      </c>
      <c r="H34" s="46">
        <f t="shared" ref="H34" si="67">(H28*H33)+((H32*H33)/2)</f>
        <v>21777.875993550519</v>
      </c>
      <c r="I34" s="46">
        <f t="shared" ref="I34" si="68">(I28*I33)+((I32*I33)/2)</f>
        <v>23752.876287227515</v>
      </c>
      <c r="J34" s="46">
        <f t="shared" ref="J34" si="69">(J28*J33)+((J32*J33)/2)</f>
        <v>25867.85297098033</v>
      </c>
      <c r="K34" s="46">
        <f t="shared" ref="K34" si="70">(K28*K33)+((K32*K33)/2)</f>
        <v>28116.210493854443</v>
      </c>
      <c r="L34" s="46">
        <f t="shared" ref="L34:Q34" si="71">(L28*L33)+((L32*L33)/2)</f>
        <v>30506.133176310119</v>
      </c>
      <c r="M34" s="46">
        <f t="shared" si="71"/>
        <v>33060.33157597344</v>
      </c>
      <c r="N34" s="46">
        <f t="shared" si="71"/>
        <v>35789.239640445718</v>
      </c>
      <c r="O34" s="46">
        <f t="shared" si="71"/>
        <v>38703.932095353099</v>
      </c>
      <c r="P34" s="46">
        <f t="shared" si="71"/>
        <v>41816.163267350428</v>
      </c>
      <c r="Q34" s="46">
        <f t="shared" si="71"/>
        <v>45138.408250489898</v>
      </c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</row>
    <row r="35" spans="2:42" s="21" customFormat="1" ht="13.2" x14ac:dyDescent="0.25">
      <c r="B35" s="64" t="s">
        <v>59</v>
      </c>
      <c r="C35" s="65" t="s">
        <v>13</v>
      </c>
      <c r="D35" s="66">
        <f>D34+D32+D28</f>
        <v>264513.69415728364</v>
      </c>
      <c r="E35" s="66">
        <f t="shared" ref="E35:K35" si="72">E34+E32+E28</f>
        <v>290288.87059554568</v>
      </c>
      <c r="F35" s="66">
        <f t="shared" si="72"/>
        <v>317952.63508074562</v>
      </c>
      <c r="G35" s="66">
        <f t="shared" si="72"/>
        <v>347630.26033816696</v>
      </c>
      <c r="H35" s="66">
        <f t="shared" si="72"/>
        <v>379454.97178961866</v>
      </c>
      <c r="I35" s="66">
        <f t="shared" si="72"/>
        <v>413568.44216112577</v>
      </c>
      <c r="J35" s="66">
        <f t="shared" si="72"/>
        <v>450066.46363146201</v>
      </c>
      <c r="K35" s="66">
        <f t="shared" si="72"/>
        <v>488633.04221254063</v>
      </c>
      <c r="L35" s="66">
        <f t="shared" ref="L35" si="73">L34+L32+L28</f>
        <v>529857.41702174465</v>
      </c>
      <c r="M35" s="66">
        <f t="shared" ref="M35" si="74">M34+M32+M28</f>
        <v>573908.57307099563</v>
      </c>
      <c r="N35" s="66">
        <f t="shared" ref="N35" si="75">N34+N32+N28</f>
        <v>620965.87746572064</v>
      </c>
      <c r="O35" s="66">
        <f t="shared" ref="O35" si="76">O34+O32+O28</f>
        <v>671219.70849967771</v>
      </c>
      <c r="P35" s="66">
        <f t="shared" ref="P35" si="77">P34+P32+P28</f>
        <v>724872.12272109592</v>
      </c>
      <c r="Q35" s="66">
        <f t="shared" ref="Q35" si="78">Q34+Q32+Q28</f>
        <v>782137.5622640528</v>
      </c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</row>
    <row r="36" spans="2:42" s="44" customFormat="1" ht="13.2" x14ac:dyDescent="0.25">
      <c r="B36" s="44" t="s">
        <v>68</v>
      </c>
      <c r="D36" s="68" t="str" cm="1">
        <f t="array" ref="D36">_xlfn.IFNA(_xlfn.XLOOKUP(D27,'RIA projected targets'!$B$12:$B$54,_xlfn.XLOOKUP(D$10,'RIA projected targets'!$C$8:$AP$8,'RIA projected targets'!$C$12:$AP$54),,0,),"-")</f>
        <v>-</v>
      </c>
      <c r="E36" s="68" t="str" cm="1">
        <f t="array" ref="E36">_xlfn.IFNA(_xlfn.XLOOKUP(E27,'RIA projected targets'!$B$12:$B$54,_xlfn.XLOOKUP(E$10,'RIA projected targets'!$C$8:$AP$8,'RIA projected targets'!$C$12:$AP$54),,0,),"-")</f>
        <v>-</v>
      </c>
      <c r="F36" s="68" t="str" cm="1">
        <f t="array" ref="F36">_xlfn.IFNA(_xlfn.XLOOKUP(F27,'RIA projected targets'!$B$12:$B$54,_xlfn.XLOOKUP(F$10,'RIA projected targets'!$C$8:$AP$8,'RIA projected targets'!$C$12:$AP$54),,0,),"-")</f>
        <v>-</v>
      </c>
      <c r="G36" s="68" t="str" cm="1">
        <f t="array" ref="G36">_xlfn.IFNA(_xlfn.XLOOKUP(G27,'RIA projected targets'!$B$12:$B$54,_xlfn.XLOOKUP(G$10,'RIA projected targets'!$C$8:$AP$8,'RIA projected targets'!$C$12:$AP$54),,0,),"-")</f>
        <v>-</v>
      </c>
      <c r="H36" s="68" t="str" cm="1">
        <f t="array" ref="H36">_xlfn.IFNA(_xlfn.XLOOKUP(H27,'RIA projected targets'!$B$12:$B$54,_xlfn.XLOOKUP(H$10,'RIA projected targets'!$C$8:$AP$8,'RIA projected targets'!$C$12:$AP$54),,0,),"-")</f>
        <v>-</v>
      </c>
      <c r="I36" s="68" cm="1">
        <f t="array" ref="I36">_xlfn.IFNA(_xlfn.XLOOKUP(I27,'RIA projected targets'!$B$12:$B$54,_xlfn.XLOOKUP(I$10,'RIA projected targets'!$C$8:$AP$8,'RIA projected targets'!$C$12:$AP$54),,0,),"-")</f>
        <v>246000</v>
      </c>
      <c r="J36" s="68" cm="1">
        <f t="array" ref="J36">_xlfn.IFNA(_xlfn.XLOOKUP(J27,'RIA projected targets'!$B$12:$B$54,_xlfn.XLOOKUP(J$10,'RIA projected targets'!$C$8:$AP$8,'RIA projected targets'!$C$12:$AP$54),,0,),"-")</f>
        <v>268830</v>
      </c>
      <c r="K36" s="68" cm="1">
        <f t="array" ref="K36">_xlfn.IFNA(_xlfn.XLOOKUP(K27,'RIA projected targets'!$B$12:$B$54,_xlfn.XLOOKUP(K$10,'RIA projected targets'!$C$8:$AP$8,'RIA projected targets'!$C$12:$AP$54),,0,),"-")</f>
        <v>293869.3</v>
      </c>
      <c r="L36" s="68" cm="1">
        <f t="array" ref="L36">_xlfn.IFNA(_xlfn.XLOOKUP(L27,'RIA projected targets'!$B$12:$B$54,_xlfn.XLOOKUP(L$10,'RIA projected targets'!$C$8:$AP$8,'RIA projected targets'!$C$12:$AP$54),,0,),"-")</f>
        <v>321261.73800000007</v>
      </c>
      <c r="M36" s="68" cm="1">
        <f t="array" ref="M36">_xlfn.IFNA(_xlfn.XLOOKUP(M27,'RIA projected targets'!$B$12:$B$54,_xlfn.XLOOKUP(M$10,'RIA projected targets'!$C$8:$AP$8,'RIA projected targets'!$C$12:$AP$54),,0,),"-")</f>
        <v>351158.74872000003</v>
      </c>
      <c r="N36" s="68" cm="1">
        <f t="array" ref="N36">_xlfn.IFNA(_xlfn.XLOOKUP(N27,'RIA projected targets'!$B$12:$B$54,_xlfn.XLOOKUP(N$10,'RIA projected targets'!$C$8:$AP$8,'RIA projected targets'!$C$12:$AP$54),,0,),"-")</f>
        <v>382560.44451900001</v>
      </c>
      <c r="O36" s="68" cm="1">
        <f t="array" ref="O36">_xlfn.IFNA(_xlfn.XLOOKUP(O27,'RIA projected targets'!$B$12:$B$54,_xlfn.XLOOKUP(O$10,'RIA projected targets'!$C$8:$AP$8,'RIA projected targets'!$C$12:$AP$54),,0,),"-")</f>
        <v>416724.25148862111</v>
      </c>
      <c r="P36" s="68" cm="1">
        <f t="array" ref="P36">_xlfn.IFNA(_xlfn.XLOOKUP(P27,'RIA projected targets'!$B$12:$B$54,_xlfn.XLOOKUP(P$10,'RIA projected targets'!$C$8:$AP$8,'RIA projected targets'!$C$12:$AP$54),,0,),"-")</f>
        <v>453823.45634177711</v>
      </c>
      <c r="Q36" s="68" cm="1">
        <f t="array" ref="Q36">_xlfn.IFNA(_xlfn.XLOOKUP(Q27,'RIA projected targets'!$B$12:$B$54,_xlfn.XLOOKUP(Q$10,'RIA projected targets'!$C$8:$AP$8,'RIA projected targets'!$C$12:$AP$54),,0,),"-")</f>
        <v>494040.33174117043</v>
      </c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</row>
    <row r="37" spans="2:42" s="44" customFormat="1" ht="13.2" x14ac:dyDescent="0.25">
      <c r="B37" s="44" t="s">
        <v>72</v>
      </c>
      <c r="C37" s="67" t="s">
        <v>13</v>
      </c>
      <c r="D37" s="68" t="str" cm="1">
        <f t="array" ref="D37">_xlfn.IFNA(_xlfn.XLOOKUP(D27,'RIA projected targets'!$B$58:$B$100,_xlfn.XLOOKUP(D$10,'RIA projected targets'!$C$8:$AP$8,'RIA projected targets'!$C$58:$AP$100),,0,),"-")</f>
        <v>-</v>
      </c>
      <c r="E37" s="68" t="str" cm="1">
        <f t="array" ref="E37">_xlfn.IFNA(_xlfn.XLOOKUP(E27,'RIA projected targets'!$B$58:$B$100,_xlfn.XLOOKUP(E$10,'RIA projected targets'!$C$8:$AP$8,'RIA projected targets'!$C$58:$AP$100),,0,),"-")</f>
        <v>-</v>
      </c>
      <c r="F37" s="68" t="str" cm="1">
        <f t="array" ref="F37">_xlfn.IFNA(_xlfn.XLOOKUP(F27,'RIA projected targets'!$B$58:$B$100,_xlfn.XLOOKUP(F$10,'RIA projected targets'!$C$8:$AP$8,'RIA projected targets'!$C$58:$AP$100),,0,),"-")</f>
        <v>-</v>
      </c>
      <c r="G37" s="68" t="str" cm="1">
        <f t="array" ref="G37">_xlfn.IFNA(_xlfn.XLOOKUP(G27,'RIA projected targets'!$B$58:$B$100,_xlfn.XLOOKUP(G$10,'RIA projected targets'!$C$8:$AP$8,'RIA projected targets'!$C$58:$AP$100),,0,),"-")</f>
        <v>-</v>
      </c>
      <c r="H37" s="68" t="str" cm="1">
        <f t="array" ref="H37">_xlfn.IFNA(_xlfn.XLOOKUP(H27,'RIA projected targets'!$B$58:$B$100,_xlfn.XLOOKUP(H$10,'RIA projected targets'!$C$8:$AP$8,'RIA projected targets'!$C$58:$AP$100),,0,),"-")</f>
        <v>-</v>
      </c>
      <c r="I37" s="68" cm="1">
        <f t="array" ref="I37">_xlfn.IFNA(_xlfn.XLOOKUP(I27,'RIA projected targets'!$B$58:$B$100,_xlfn.XLOOKUP(I$10,'RIA projected targets'!$C$8:$AP$8,'RIA projected targets'!$C$58:$AP$100),,0,),"-")</f>
        <v>390000</v>
      </c>
      <c r="J37" s="68" cm="1">
        <f t="array" ref="J37">_xlfn.IFNA(_xlfn.XLOOKUP(J27,'RIA projected targets'!$B$58:$B$100,_xlfn.XLOOKUP(J$10,'RIA projected targets'!$C$8:$AP$8,'RIA projected targets'!$C$58:$AP$100),,0,),"-")</f>
        <v>429510</v>
      </c>
      <c r="K37" s="68" cm="1">
        <f t="array" ref="K37">_xlfn.IFNA(_xlfn.XLOOKUP(K27,'RIA projected targets'!$B$58:$B$100,_xlfn.XLOOKUP(K$10,'RIA projected targets'!$C$8:$AP$8,'RIA projected targets'!$C$58:$AP$100),,0,),"-")</f>
        <v>473161.4</v>
      </c>
      <c r="L37" s="68" cm="1">
        <f t="array" ref="L37">_xlfn.IFNA(_xlfn.XLOOKUP(L27,'RIA projected targets'!$B$58:$B$100,_xlfn.XLOOKUP(L$10,'RIA projected targets'!$C$8:$AP$8,'RIA projected targets'!$C$58:$AP$100),,0,),"-")</f>
        <v>520138.05200000003</v>
      </c>
      <c r="M37" s="68" cm="1">
        <f t="array" ref="M37">_xlfn.IFNA(_xlfn.XLOOKUP(M27,'RIA projected targets'!$B$58:$B$100,_xlfn.XLOOKUP(M$10,'RIA projected targets'!$C$8:$AP$8,'RIA projected targets'!$C$58:$AP$100),,0,),"-")</f>
        <v>571758.47548000014</v>
      </c>
      <c r="N37" s="68" cm="1">
        <f t="array" ref="N37">_xlfn.IFNA(_xlfn.XLOOKUP(N27,'RIA projected targets'!$B$58:$B$100,_xlfn.XLOOKUP(N$10,'RIA projected targets'!$C$8:$AP$8,'RIA projected targets'!$C$58:$AP$100),,0,),"-")</f>
        <v>627167.27419630007</v>
      </c>
      <c r="O37" s="68" cm="1">
        <f t="array" ref="O37">_xlfn.IFNA(_xlfn.XLOOKUP(O27,'RIA projected targets'!$B$58:$B$100,_xlfn.XLOOKUP(O$10,'RIA projected targets'!$C$8:$AP$8,'RIA projected targets'!$C$58:$AP$100),,0,),"-")</f>
        <v>687774.12280070421</v>
      </c>
      <c r="P37" s="68" cm="1">
        <f t="array" ref="P37">_xlfn.IFNA(_xlfn.XLOOKUP(P27,'RIA projected targets'!$B$58:$B$100,_xlfn.XLOOKUP(P$10,'RIA projected targets'!$C$8:$AP$8,'RIA projected targets'!$C$58:$AP$100),,0,),"-")</f>
        <v>752682.80564002064</v>
      </c>
      <c r="Q37" s="68" cm="1">
        <f t="array" ref="Q37">_xlfn.IFNA(_xlfn.XLOOKUP(Q27,'RIA projected targets'!$B$58:$B$100,_xlfn.XLOOKUP(Q$10,'RIA projected targets'!$C$8:$AP$8,'RIA projected targets'!$C$58:$AP$100),,0,),"-")</f>
        <v>823400.55290195055</v>
      </c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12"/>
    </row>
    <row r="38" spans="2:42" s="12" customFormat="1" ht="13.2" x14ac:dyDescent="0.25"/>
    <row r="39" spans="2:42" s="12" customFormat="1" ht="13.2" x14ac:dyDescent="0.25">
      <c r="B39" s="35" t="s">
        <v>60</v>
      </c>
      <c r="C39" s="27">
        <v>42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</row>
    <row r="40" spans="2:42" s="12" customFormat="1" ht="13.2" x14ac:dyDescent="0.25">
      <c r="B40" s="21" t="s">
        <v>48</v>
      </c>
      <c r="C40" s="45" t="s">
        <v>58</v>
      </c>
      <c r="D40" s="12">
        <f>C39</f>
        <v>42</v>
      </c>
      <c r="E40" s="12">
        <f>D40+1</f>
        <v>43</v>
      </c>
      <c r="F40" s="12">
        <f t="shared" ref="F40" si="79">E40+1</f>
        <v>44</v>
      </c>
      <c r="G40" s="12">
        <f t="shared" ref="G40" si="80">F40+1</f>
        <v>45</v>
      </c>
      <c r="H40" s="12">
        <f t="shared" ref="H40" si="81">G40+1</f>
        <v>46</v>
      </c>
      <c r="I40" s="12">
        <f t="shared" ref="I40" si="82">H40+1</f>
        <v>47</v>
      </c>
      <c r="J40" s="12">
        <f t="shared" ref="J40" si="83">I40+1</f>
        <v>48</v>
      </c>
      <c r="K40" s="12">
        <f t="shared" ref="K40" si="84">J40+1</f>
        <v>49</v>
      </c>
      <c r="L40" s="12">
        <f t="shared" ref="L40" si="85">K40+1</f>
        <v>50</v>
      </c>
      <c r="M40" s="12">
        <f t="shared" ref="M40" si="86">L40+1</f>
        <v>51</v>
      </c>
      <c r="N40" s="12">
        <f t="shared" ref="N40" si="87">M40+1</f>
        <v>52</v>
      </c>
      <c r="O40" s="12">
        <f t="shared" ref="O40" si="88">N40+1</f>
        <v>53</v>
      </c>
      <c r="P40" s="12">
        <f t="shared" ref="P40" si="89">O40+1</f>
        <v>54</v>
      </c>
      <c r="Q40" s="12">
        <f t="shared" ref="Q40" si="90">P40+1</f>
        <v>55</v>
      </c>
      <c r="R40" s="12">
        <f t="shared" ref="R40" si="91">Q40+1</f>
        <v>56</v>
      </c>
      <c r="S40" s="12">
        <f t="shared" ref="S40" si="92">R40+1</f>
        <v>57</v>
      </c>
      <c r="T40" s="12">
        <f t="shared" ref="T40" si="93">S40+1</f>
        <v>58</v>
      </c>
      <c r="U40" s="12">
        <f t="shared" ref="U40" si="94">T40+1</f>
        <v>59</v>
      </c>
      <c r="V40" s="12">
        <f t="shared" ref="V40" si="95">U40+1</f>
        <v>60</v>
      </c>
    </row>
    <row r="41" spans="2:42" s="12" customFormat="1" ht="13.2" x14ac:dyDescent="0.25">
      <c r="B41" s="12" t="s">
        <v>50</v>
      </c>
      <c r="C41" s="45" t="s">
        <v>13</v>
      </c>
      <c r="D41" s="46">
        <f>_xlfn.XLOOKUP(D40,'EPF Cohorts'!$B$5:$B$11,'EPF Cohorts'!$G$5:$G$11)</f>
        <v>174181.45450324766</v>
      </c>
      <c r="E41" s="46">
        <f>D48</f>
        <v>193848.95957874364</v>
      </c>
      <c r="F41" s="46">
        <f t="shared" ref="F41:P41" si="96">E48</f>
        <v>215137.55410521134</v>
      </c>
      <c r="G41" s="46">
        <f t="shared" si="96"/>
        <v>238165.61255560591</v>
      </c>
      <c r="H41" s="46">
        <f t="shared" si="96"/>
        <v>263059.63029529597</v>
      </c>
      <c r="I41" s="46">
        <f t="shared" si="96"/>
        <v>289954.76071848214</v>
      </c>
      <c r="J41" s="46">
        <f t="shared" si="96"/>
        <v>318531.44222326548</v>
      </c>
      <c r="K41" s="46">
        <f t="shared" si="96"/>
        <v>349209.15283727465</v>
      </c>
      <c r="L41" s="46">
        <f t="shared" si="96"/>
        <v>382127.47066501249</v>
      </c>
      <c r="M41" s="46">
        <f t="shared" si="96"/>
        <v>417434.84172684682</v>
      </c>
      <c r="N41" s="46">
        <f t="shared" si="96"/>
        <v>455289.13173151395</v>
      </c>
      <c r="O41" s="46">
        <f t="shared" si="96"/>
        <v>495858.21185680293</v>
      </c>
      <c r="P41" s="46">
        <f t="shared" si="96"/>
        <v>539256.62435010332</v>
      </c>
      <c r="Q41" s="46">
        <f t="shared" ref="Q41" si="97">P48</f>
        <v>585665.08919507021</v>
      </c>
      <c r="R41" s="46">
        <f t="shared" ref="R41" si="98">Q48</f>
        <v>635275.44790711696</v>
      </c>
      <c r="S41" s="46">
        <f t="shared" ref="S41" si="99">R48</f>
        <v>688291.33764499007</v>
      </c>
      <c r="T41" s="46">
        <f t="shared" ref="T41" si="100">S48</f>
        <v>744928.9059982925</v>
      </c>
      <c r="U41" s="46">
        <f t="shared" ref="U41" si="101">T48</f>
        <v>805417.56890690664</v>
      </c>
      <c r="V41" s="46">
        <f t="shared" ref="V41" si="102">U48</f>
        <v>870000.81431698485</v>
      </c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</row>
    <row r="42" spans="2:42" s="12" customFormat="1" ht="13.2" x14ac:dyDescent="0.25">
      <c r="B42" s="12" t="s">
        <v>70</v>
      </c>
      <c r="C42" s="45" t="s">
        <v>13</v>
      </c>
      <c r="D42" s="46" cm="1">
        <f t="array" ref="D42">_xlfn.XLOOKUP(D40,'Salary projections'!$B$10:$B$48,_xlfn.XLOOKUP(D$10,'Salary projections'!$D$9:$AS$9,'Salary projections'!$D$10:$AS$48,,0),,0)*12</f>
        <v>48023.040000000001</v>
      </c>
      <c r="E42" s="46" cm="1">
        <f t="array" ref="E42">_xlfn.XLOOKUP(E40,'Salary projections'!$B$10:$B$48,_xlfn.XLOOKUP(E$10,'Salary projections'!$D$9:$AS$9,'Salary projections'!$D$10:$AS$48,,0),,0)*12</f>
        <v>50213.92895999999</v>
      </c>
      <c r="F42" s="46" cm="1">
        <f t="array" ref="F42">_xlfn.XLOOKUP(F40,'Salary projections'!$B$10:$B$48,_xlfn.XLOOKUP(F$10,'Salary projections'!$D$9:$AS$9,'Salary projections'!$D$10:$AS$48,,0),,0)*12</f>
        <v>52503.252172799999</v>
      </c>
      <c r="G42" s="46" cm="1">
        <f t="array" ref="G42">_xlfn.XLOOKUP(G40,'Salary projections'!$B$10:$B$48,_xlfn.XLOOKUP(G$10,'Salary projections'!$D$9:$AS$9,'Salary projections'!$D$10:$AS$48,,0),,0)*12</f>
        <v>54895.37895628799</v>
      </c>
      <c r="H42" s="46" cm="1">
        <f t="array" ref="H42">_xlfn.XLOOKUP(H40,'Salary projections'!$B$10:$B$48,_xlfn.XLOOKUP(H$10,'Salary projections'!$D$9:$AS$9,'Salary projections'!$D$10:$AS$48,,0),,0)*12</f>
        <v>57394.87067897855</v>
      </c>
      <c r="I42" s="46" cm="1">
        <f t="array" ref="I42">_xlfn.XLOOKUP(I40,'Salary projections'!$B$10:$B$48,_xlfn.XLOOKUP(I$10,'Salary projections'!$D$9:$AS$9,'Salary projections'!$D$10:$AS$48,,0),,0)*12</f>
        <v>60006.489133154304</v>
      </c>
      <c r="J42" s="46" cm="1">
        <f t="array" ref="J42">_xlfn.XLOOKUP(J40,'Salary projections'!$B$10:$B$48,_xlfn.XLOOKUP(J$10,'Salary projections'!$D$9:$AS$9,'Salary projections'!$D$10:$AS$48,,0),,0)*12</f>
        <v>61897.64101172972</v>
      </c>
      <c r="K42" s="46" cm="1">
        <f t="array" ref="K42">_xlfn.XLOOKUP(K40,'Salary projections'!$B$10:$B$48,_xlfn.XLOOKUP(K$10,'Salary projections'!$D$9:$AS$9,'Salary projections'!$D$10:$AS$48,,0),,0)*12</f>
        <v>63844.074657978126</v>
      </c>
      <c r="L42" s="46" cm="1">
        <f t="array" ref="L42">_xlfn.XLOOKUP(L40,'Salary projections'!$B$10:$B$48,_xlfn.XLOOKUP(L$10,'Salary projections'!$D$9:$AS$9,'Salary projections'!$D$10:$AS$48,,0),,0)*12</f>
        <v>65847.186770307628</v>
      </c>
      <c r="M42" s="46" cm="1">
        <f t="array" ref="M42">_xlfn.XLOOKUP(M40,'Salary projections'!$B$10:$B$48,_xlfn.XLOOKUP(M$10,'Salary projections'!$D$9:$AS$9,'Salary projections'!$D$10:$AS$48,,0),,0)*12</f>
        <v>67908.397332170716</v>
      </c>
      <c r="N42" s="46" cm="1">
        <f t="array" ref="N42">_xlfn.XLOOKUP(N40,'Salary projections'!$B$10:$B$48,_xlfn.XLOOKUP(N$10,'Salary projections'!$D$9:$AS$9,'Salary projections'!$D$10:$AS$48,,0),,0)*12</f>
        <v>70029.149240150378</v>
      </c>
      <c r="O42" s="46" cm="1">
        <f t="array" ref="O42">_xlfn.XLOOKUP(O40,'Salary projections'!$B$10:$B$48,_xlfn.XLOOKUP(O$10,'Salary projections'!$D$9:$AS$9,'Salary projections'!$D$10:$AS$48,,0),,0)*12</f>
        <v>71851.251987457887</v>
      </c>
      <c r="P42" s="46" cm="1">
        <f t="array" ref="P42">_xlfn.XLOOKUP(P40,'Salary projections'!$B$10:$B$48,_xlfn.XLOOKUP(P$10,'Salary projections'!$D$9:$AS$9,'Salary projections'!$D$10:$AS$48,,0),,0)*12</f>
        <v>73707.076315765764</v>
      </c>
      <c r="Q42" s="46" cm="1">
        <f t="array" ref="Q42">_xlfn.XLOOKUP(Q40,'Salary projections'!$B$10:$B$48,_xlfn.XLOOKUP(Q$10,'Salary projections'!$D$9:$AS$9,'Salary projections'!$D$10:$AS$48,,0),,0)*12</f>
        <v>75596.404587158337</v>
      </c>
      <c r="R42" s="46" cm="1">
        <f t="array" ref="R42">_xlfn.XLOOKUP(R40,'Salary projections'!$B$10:$B$48,_xlfn.XLOOKUP(R$10,'Salary projections'!$D$9:$AS$9,'Salary projections'!$D$10:$AS$48,,0),,0)*12</f>
        <v>77518.947798157096</v>
      </c>
      <c r="S42" s="46" cm="1">
        <f t="array" ref="S42">_xlfn.XLOOKUP(S40,'Salary projections'!$B$10:$B$48,_xlfn.XLOOKUP(S$10,'Salary projections'!$D$9:$AS$9,'Salary projections'!$D$10:$AS$48,,0),,0)*12</f>
        <v>79474.340218696278</v>
      </c>
      <c r="T42" s="46" cm="1">
        <f t="array" ref="T42">_xlfn.XLOOKUP(T40,'Salary projections'!$B$10:$B$48,_xlfn.XLOOKUP(T$10,'Salary projections'!$D$9:$AS$9,'Salary projections'!$D$10:$AS$48,,0),,0)*12</f>
        <v>81462.133716401571</v>
      </c>
      <c r="U42" s="46" cm="1">
        <f t="array" ref="U42">_xlfn.XLOOKUP(U40,'Salary projections'!$B$10:$B$48,_xlfn.XLOOKUP(U$10,'Salary projections'!$D$9:$AS$9,'Salary projections'!$D$10:$AS$48,,0),,0)*12</f>
        <v>83481.791749573327</v>
      </c>
      <c r="V42" s="46" cm="1">
        <f t="array" ref="V42">_xlfn.XLOOKUP(V40,'Salary projections'!$B$10:$B$48,_xlfn.XLOOKUP(V$10,'Salary projections'!$D$9:$AS$9,'Salary projections'!$D$10:$AS$48,,0),,0)*12</f>
        <v>85532.683011452667</v>
      </c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</row>
    <row r="43" spans="2:42" s="12" customFormat="1" ht="13.2" x14ac:dyDescent="0.25">
      <c r="B43" s="12" t="s">
        <v>55</v>
      </c>
      <c r="C43" s="45" t="s">
        <v>14</v>
      </c>
      <c r="D43" s="36">
        <f t="shared" ref="D43:V43" si="103">IF((D42/12&lt;5000),$C$6,$C$7)</f>
        <v>0.24</v>
      </c>
      <c r="E43" s="36">
        <f t="shared" si="103"/>
        <v>0.24</v>
      </c>
      <c r="F43" s="36">
        <f t="shared" si="103"/>
        <v>0.24</v>
      </c>
      <c r="G43" s="36">
        <f t="shared" si="103"/>
        <v>0.24</v>
      </c>
      <c r="H43" s="36">
        <f t="shared" si="103"/>
        <v>0.24</v>
      </c>
      <c r="I43" s="36">
        <f t="shared" si="103"/>
        <v>0.22999999999999998</v>
      </c>
      <c r="J43" s="36">
        <f t="shared" si="103"/>
        <v>0.22999999999999998</v>
      </c>
      <c r="K43" s="36">
        <f t="shared" si="103"/>
        <v>0.22999999999999998</v>
      </c>
      <c r="L43" s="36">
        <f t="shared" si="103"/>
        <v>0.22999999999999998</v>
      </c>
      <c r="M43" s="36">
        <f t="shared" si="103"/>
        <v>0.22999999999999998</v>
      </c>
      <c r="N43" s="36">
        <f t="shared" si="103"/>
        <v>0.22999999999999998</v>
      </c>
      <c r="O43" s="36">
        <f t="shared" si="103"/>
        <v>0.22999999999999998</v>
      </c>
      <c r="P43" s="36">
        <f t="shared" si="103"/>
        <v>0.22999999999999998</v>
      </c>
      <c r="Q43" s="36">
        <f t="shared" si="103"/>
        <v>0.22999999999999998</v>
      </c>
      <c r="R43" s="36">
        <f t="shared" si="103"/>
        <v>0.22999999999999998</v>
      </c>
      <c r="S43" s="36">
        <f t="shared" si="103"/>
        <v>0.22999999999999998</v>
      </c>
      <c r="T43" s="36">
        <f t="shared" si="103"/>
        <v>0.22999999999999998</v>
      </c>
      <c r="U43" s="36">
        <f t="shared" si="103"/>
        <v>0.22999999999999998</v>
      </c>
      <c r="V43" s="36">
        <f t="shared" si="103"/>
        <v>0.22999999999999998</v>
      </c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</row>
    <row r="44" spans="2:42" s="12" customFormat="1" ht="13.2" x14ac:dyDescent="0.25">
      <c r="B44" s="12" t="s">
        <v>55</v>
      </c>
      <c r="C44" s="45" t="s">
        <v>13</v>
      </c>
      <c r="D44" s="46">
        <f>D42*D43</f>
        <v>11525.5296</v>
      </c>
      <c r="E44" s="46">
        <f>E42*E43</f>
        <v>12051.342950399998</v>
      </c>
      <c r="F44" s="46">
        <f t="shared" ref="F44" si="104">F42*F43</f>
        <v>12600.780521471999</v>
      </c>
      <c r="G44" s="46">
        <f t="shared" ref="G44" si="105">G42*G43</f>
        <v>13174.890949509117</v>
      </c>
      <c r="H44" s="46">
        <f t="shared" ref="H44" si="106">H42*H43</f>
        <v>13774.768962954851</v>
      </c>
      <c r="I44" s="46">
        <f t="shared" ref="I44" si="107">I42*I43</f>
        <v>13801.492500625489</v>
      </c>
      <c r="J44" s="46">
        <f t="shared" ref="J44" si="108">J42*J43</f>
        <v>14236.457432697835</v>
      </c>
      <c r="K44" s="46">
        <f t="shared" ref="K44" si="109">K42*K43</f>
        <v>14684.137171334967</v>
      </c>
      <c r="L44" s="46">
        <f t="shared" ref="L44" si="110">L42*L43</f>
        <v>15144.852957170753</v>
      </c>
      <c r="M44" s="46">
        <f t="shared" ref="M44" si="111">M42*M43</f>
        <v>15618.931386399263</v>
      </c>
      <c r="N44" s="46">
        <f t="shared" ref="N44" si="112">N42*N43</f>
        <v>16106.704325234587</v>
      </c>
      <c r="O44" s="46">
        <f t="shared" ref="O44" si="113">O42*O43</f>
        <v>16525.787957115313</v>
      </c>
      <c r="P44" s="46">
        <f t="shared" ref="P44" si="114">P42*P43</f>
        <v>16952.627552626123</v>
      </c>
      <c r="Q44" s="46">
        <f t="shared" ref="Q44:V44" si="115">Q42*Q43</f>
        <v>17387.173055046416</v>
      </c>
      <c r="R44" s="46">
        <f t="shared" si="115"/>
        <v>17829.35799357613</v>
      </c>
      <c r="S44" s="46">
        <f t="shared" si="115"/>
        <v>18279.098250300143</v>
      </c>
      <c r="T44" s="46">
        <f t="shared" si="115"/>
        <v>18736.290754772359</v>
      </c>
      <c r="U44" s="46">
        <f t="shared" si="115"/>
        <v>19200.812102401866</v>
      </c>
      <c r="V44" s="46">
        <f t="shared" si="115"/>
        <v>19672.517092634112</v>
      </c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</row>
    <row r="45" spans="2:42" s="12" customFormat="1" ht="13.2" x14ac:dyDescent="0.25">
      <c r="B45" s="12" t="s">
        <v>56</v>
      </c>
      <c r="C45" s="45" t="s">
        <v>13</v>
      </c>
      <c r="D45" s="46">
        <f t="shared" ref="D45:V45" si="116">D44*$C$8</f>
        <v>8644.1471999999994</v>
      </c>
      <c r="E45" s="46">
        <f t="shared" si="116"/>
        <v>9038.5072127999993</v>
      </c>
      <c r="F45" s="46">
        <f t="shared" si="116"/>
        <v>9450.5853911039994</v>
      </c>
      <c r="G45" s="46">
        <f t="shared" si="116"/>
        <v>9881.1682121318372</v>
      </c>
      <c r="H45" s="46">
        <f t="shared" si="116"/>
        <v>10331.076722216138</v>
      </c>
      <c r="I45" s="46">
        <f t="shared" si="116"/>
        <v>10351.119375469116</v>
      </c>
      <c r="J45" s="46">
        <f t="shared" si="116"/>
        <v>10677.343074523376</v>
      </c>
      <c r="K45" s="46">
        <f t="shared" si="116"/>
        <v>11013.102878501226</v>
      </c>
      <c r="L45" s="46">
        <f t="shared" si="116"/>
        <v>11358.639717878064</v>
      </c>
      <c r="M45" s="46">
        <f t="shared" si="116"/>
        <v>11714.198539799447</v>
      </c>
      <c r="N45" s="46">
        <f t="shared" si="116"/>
        <v>12080.028243925939</v>
      </c>
      <c r="O45" s="46">
        <f t="shared" si="116"/>
        <v>12394.340967836484</v>
      </c>
      <c r="P45" s="46">
        <f t="shared" si="116"/>
        <v>12714.470664469593</v>
      </c>
      <c r="Q45" s="46">
        <f t="shared" si="116"/>
        <v>13040.379791284813</v>
      </c>
      <c r="R45" s="46">
        <f t="shared" si="116"/>
        <v>13372.018495182097</v>
      </c>
      <c r="S45" s="46">
        <f t="shared" si="116"/>
        <v>13709.323687725107</v>
      </c>
      <c r="T45" s="46">
        <f t="shared" si="116"/>
        <v>14052.218066079269</v>
      </c>
      <c r="U45" s="46">
        <f t="shared" si="116"/>
        <v>14400.6090768014</v>
      </c>
      <c r="V45" s="46">
        <f t="shared" si="116"/>
        <v>14754.387819475585</v>
      </c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</row>
    <row r="46" spans="2:42" s="12" customFormat="1" ht="13.2" x14ac:dyDescent="0.25">
      <c r="B46" s="12" t="s">
        <v>57</v>
      </c>
      <c r="C46" s="45" t="s">
        <v>14</v>
      </c>
      <c r="D46" s="40">
        <f t="shared" ref="D46:P46" si="117">$C$5</f>
        <v>6.1754285714285741E-2</v>
      </c>
      <c r="E46" s="40">
        <f t="shared" si="117"/>
        <v>6.1754285714285741E-2</v>
      </c>
      <c r="F46" s="40">
        <f t="shared" si="117"/>
        <v>6.1754285714285741E-2</v>
      </c>
      <c r="G46" s="40">
        <f t="shared" si="117"/>
        <v>6.1754285714285741E-2</v>
      </c>
      <c r="H46" s="40">
        <f t="shared" si="117"/>
        <v>6.1754285714285741E-2</v>
      </c>
      <c r="I46" s="40">
        <f t="shared" si="117"/>
        <v>6.1754285714285741E-2</v>
      </c>
      <c r="J46" s="40">
        <f t="shared" si="117"/>
        <v>6.1754285714285741E-2</v>
      </c>
      <c r="K46" s="40">
        <f t="shared" si="117"/>
        <v>6.1754285714285741E-2</v>
      </c>
      <c r="L46" s="40">
        <f t="shared" si="117"/>
        <v>6.1754285714285741E-2</v>
      </c>
      <c r="M46" s="40">
        <f t="shared" si="117"/>
        <v>6.1754285714285741E-2</v>
      </c>
      <c r="N46" s="40">
        <f t="shared" si="117"/>
        <v>6.1754285714285741E-2</v>
      </c>
      <c r="O46" s="40">
        <f t="shared" si="117"/>
        <v>6.1754285714285741E-2</v>
      </c>
      <c r="P46" s="40">
        <f t="shared" si="117"/>
        <v>6.1754285714285741E-2</v>
      </c>
      <c r="Q46" s="40">
        <f t="shared" ref="Q46:V46" si="118">$C$5</f>
        <v>6.1754285714285741E-2</v>
      </c>
      <c r="R46" s="40">
        <f t="shared" si="118"/>
        <v>6.1754285714285741E-2</v>
      </c>
      <c r="S46" s="40">
        <f t="shared" si="118"/>
        <v>6.1754285714285741E-2</v>
      </c>
      <c r="T46" s="40">
        <f t="shared" si="118"/>
        <v>6.1754285714285741E-2</v>
      </c>
      <c r="U46" s="40">
        <f t="shared" si="118"/>
        <v>6.1754285714285741E-2</v>
      </c>
      <c r="V46" s="40">
        <f t="shared" si="118"/>
        <v>6.1754285714285741E-2</v>
      </c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</row>
    <row r="47" spans="2:42" s="12" customFormat="1" ht="13.2" x14ac:dyDescent="0.25">
      <c r="B47" s="12" t="s">
        <v>57</v>
      </c>
      <c r="C47" s="45" t="s">
        <v>13</v>
      </c>
      <c r="D47" s="46">
        <f>(D41*D46)+((D45*D46)/2)</f>
        <v>11023.357875495991</v>
      </c>
      <c r="E47" s="46">
        <f>(E41*E46)+((E45*E46)/2)</f>
        <v>12250.087313667704</v>
      </c>
      <c r="F47" s="46">
        <f t="shared" ref="F47" si="119">(F41*F46)+((F45*F46)/2)</f>
        <v>13577.473059290574</v>
      </c>
      <c r="G47" s="46">
        <f t="shared" ref="G47" si="120">(G41*G46)+((G45*G46)/2)</f>
        <v>15012.849527558221</v>
      </c>
      <c r="H47" s="46">
        <f t="shared" ref="H47" si="121">(H41*H46)+((H45*H46)/2)</f>
        <v>16564.053700970057</v>
      </c>
      <c r="I47" s="46">
        <f t="shared" ref="I47" si="122">(I41*I46)+((I45*I46)/2)</f>
        <v>18225.562129314203</v>
      </c>
      <c r="J47" s="46">
        <f t="shared" ref="J47" si="123">(J41*J46)+((J45*J46)/2)</f>
        <v>20000.367539485822</v>
      </c>
      <c r="K47" s="46">
        <f t="shared" ref="K47" si="124">(K41*K46)+((K45*K46)/2)</f>
        <v>21905.21494923663</v>
      </c>
      <c r="L47" s="46">
        <f t="shared" ref="L47" si="125">(L41*L46)+((L45*L46)/2)</f>
        <v>23948.73134395626</v>
      </c>
      <c r="M47" s="46">
        <f t="shared" ref="M47" si="126">(M41*M46)+((M45*M46)/2)</f>
        <v>26140.091464867666</v>
      </c>
      <c r="N47" s="46">
        <f t="shared" ref="N47" si="127">(N41*N46)+((N45*N46)/2)</f>
        <v>28489.051881363011</v>
      </c>
      <c r="O47" s="46">
        <f t="shared" ref="O47" si="128">(O41*O46)+((O45*O46)/2)</f>
        <v>31004.07152546386</v>
      </c>
      <c r="P47" s="46">
        <f t="shared" ref="P47" si="129">(P41*P46)+((P45*P46)/2)</f>
        <v>33693.994180497313</v>
      </c>
      <c r="Q47" s="46">
        <f t="shared" ref="Q47:V47" si="130">(Q41*Q46)+((Q45*Q46)/2)</f>
        <v>36569.978920761911</v>
      </c>
      <c r="R47" s="46">
        <f t="shared" si="130"/>
        <v>39643.871242691042</v>
      </c>
      <c r="S47" s="46">
        <f t="shared" si="130"/>
        <v>42928.244665577331</v>
      </c>
      <c r="T47" s="46">
        <f t="shared" si="130"/>
        <v>46436.444842534911</v>
      </c>
      <c r="U47" s="46">
        <f t="shared" si="130"/>
        <v>50182.636333276801</v>
      </c>
      <c r="V47" s="46">
        <f t="shared" si="130"/>
        <v>54181.852199463974</v>
      </c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</row>
    <row r="48" spans="2:42" s="12" customFormat="1" ht="13.2" x14ac:dyDescent="0.25">
      <c r="B48" s="64" t="s">
        <v>59</v>
      </c>
      <c r="C48" s="69" t="s">
        <v>13</v>
      </c>
      <c r="D48" s="66">
        <f>D47+D45+D41</f>
        <v>193848.95957874364</v>
      </c>
      <c r="E48" s="66">
        <f t="shared" ref="E48:P48" si="131">E47+E45+E41</f>
        <v>215137.55410521134</v>
      </c>
      <c r="F48" s="66">
        <f t="shared" si="131"/>
        <v>238165.61255560591</v>
      </c>
      <c r="G48" s="66">
        <f t="shared" si="131"/>
        <v>263059.63029529597</v>
      </c>
      <c r="H48" s="66">
        <f t="shared" si="131"/>
        <v>289954.76071848214</v>
      </c>
      <c r="I48" s="66">
        <f t="shared" si="131"/>
        <v>318531.44222326548</v>
      </c>
      <c r="J48" s="66">
        <f t="shared" si="131"/>
        <v>349209.15283727465</v>
      </c>
      <c r="K48" s="66">
        <f t="shared" si="131"/>
        <v>382127.47066501249</v>
      </c>
      <c r="L48" s="66">
        <f t="shared" si="131"/>
        <v>417434.84172684682</v>
      </c>
      <c r="M48" s="66">
        <f t="shared" si="131"/>
        <v>455289.13173151395</v>
      </c>
      <c r="N48" s="66">
        <f t="shared" si="131"/>
        <v>495858.21185680293</v>
      </c>
      <c r="O48" s="66">
        <f t="shared" si="131"/>
        <v>539256.62435010332</v>
      </c>
      <c r="P48" s="66">
        <f t="shared" si="131"/>
        <v>585665.08919507021</v>
      </c>
      <c r="Q48" s="66">
        <f t="shared" ref="Q48" si="132">Q47+Q45+Q41</f>
        <v>635275.44790711696</v>
      </c>
      <c r="R48" s="66">
        <f t="shared" ref="R48" si="133">R47+R45+R41</f>
        <v>688291.33764499007</v>
      </c>
      <c r="S48" s="66">
        <f t="shared" ref="S48" si="134">S47+S45+S41</f>
        <v>744928.9059982925</v>
      </c>
      <c r="T48" s="66">
        <f t="shared" ref="T48" si="135">T47+T45+T41</f>
        <v>805417.56890690664</v>
      </c>
      <c r="U48" s="66">
        <f t="shared" ref="U48" si="136">U47+U45+U41</f>
        <v>870000.81431698485</v>
      </c>
      <c r="V48" s="66">
        <f t="shared" ref="V48" si="137">V47+V45+V41</f>
        <v>938937.05433592445</v>
      </c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</row>
    <row r="49" spans="2:42" s="44" customFormat="1" ht="13.2" x14ac:dyDescent="0.25">
      <c r="B49" s="44" t="s">
        <v>68</v>
      </c>
      <c r="D49" s="68" t="str" cm="1">
        <f t="array" ref="D49">_xlfn.IFNA(_xlfn.XLOOKUP(D40,'RIA projected targets'!$B$12:$B$54,_xlfn.XLOOKUP(D$10,'RIA projected targets'!$C$8:$AP$8,'RIA projected targets'!$C$12:$AP$54),,0,),"-")</f>
        <v>-</v>
      </c>
      <c r="E49" s="68" t="str" cm="1">
        <f t="array" ref="E49">_xlfn.IFNA(_xlfn.XLOOKUP(E40,'RIA projected targets'!$B$12:$B$54,_xlfn.XLOOKUP(E$10,'RIA projected targets'!$C$8:$AP$8,'RIA projected targets'!$C$12:$AP$54),,0,),"-")</f>
        <v>-</v>
      </c>
      <c r="F49" s="68" t="str" cm="1">
        <f t="array" ref="F49">_xlfn.IFNA(_xlfn.XLOOKUP(F40,'RIA projected targets'!$B$12:$B$54,_xlfn.XLOOKUP(F$10,'RIA projected targets'!$C$8:$AP$8,'RIA projected targets'!$C$12:$AP$54),,0,),"-")</f>
        <v>-</v>
      </c>
      <c r="G49" s="68" t="str" cm="1">
        <f t="array" ref="G49">_xlfn.IFNA(_xlfn.XLOOKUP(G40,'RIA projected targets'!$B$12:$B$54,_xlfn.XLOOKUP(G$10,'RIA projected targets'!$C$8:$AP$8,'RIA projected targets'!$C$12:$AP$54),,0,),"-")</f>
        <v>-</v>
      </c>
      <c r="H49" s="68" t="str" cm="1">
        <f t="array" ref="H49">_xlfn.IFNA(_xlfn.XLOOKUP(H40,'RIA projected targets'!$B$12:$B$54,_xlfn.XLOOKUP(H$10,'RIA projected targets'!$C$8:$AP$8,'RIA projected targets'!$C$12:$AP$54),,0,),"-")</f>
        <v>-</v>
      </c>
      <c r="I49" s="68" cm="1">
        <f t="array" ref="I49">_xlfn.IFNA(_xlfn.XLOOKUP(I40,'RIA projected targets'!$B$12:$B$54,_xlfn.XLOOKUP(I$10,'RIA projected targets'!$C$8:$AP$8,'RIA projected targets'!$C$12:$AP$54),,0,),"-")</f>
        <v>179000</v>
      </c>
      <c r="J49" s="68" cm="1">
        <f t="array" ref="J49">_xlfn.IFNA(_xlfn.XLOOKUP(J40,'RIA projected targets'!$B$12:$B$54,_xlfn.XLOOKUP(J$10,'RIA projected targets'!$C$8:$AP$8,'RIA projected targets'!$C$12:$AP$54),,0,),"-")</f>
        <v>196730</v>
      </c>
      <c r="K49" s="68" cm="1">
        <f t="array" ref="K49">_xlfn.IFNA(_xlfn.XLOOKUP(K40,'RIA projected targets'!$B$12:$B$54,_xlfn.XLOOKUP(K$10,'RIA projected targets'!$C$8:$AP$8,'RIA projected targets'!$C$12:$AP$54),,0,),"-")</f>
        <v>216423.6</v>
      </c>
      <c r="L49" s="68" cm="1">
        <f t="array" ref="L49">_xlfn.IFNA(_xlfn.XLOOKUP(L40,'RIA projected targets'!$B$12:$B$54,_xlfn.XLOOKUP(L$10,'RIA projected targets'!$C$8:$AP$8,'RIA projected targets'!$C$12:$AP$54),,0,),"-")</f>
        <v>237121.75900000002</v>
      </c>
      <c r="M49" s="68" cm="1">
        <f t="array" ref="M49">_xlfn.IFNA(_xlfn.XLOOKUP(M40,'RIA projected targets'!$B$12:$B$54,_xlfn.XLOOKUP(M$10,'RIA projected targets'!$C$8:$AP$8,'RIA projected targets'!$C$12:$AP$54),,0,),"-")</f>
        <v>259992.53511000003</v>
      </c>
      <c r="N49" s="68" cm="1">
        <f t="array" ref="N49">_xlfn.IFNA(_xlfn.XLOOKUP(N40,'RIA projected targets'!$B$12:$B$54,_xlfn.XLOOKUP(N$10,'RIA projected targets'!$C$8:$AP$8,'RIA projected targets'!$C$12:$AP$54),,0,),"-")</f>
        <v>285181.42227780004</v>
      </c>
      <c r="O49" s="68" cm="1">
        <f t="array" ref="O49">_xlfn.IFNA(_xlfn.XLOOKUP(O40,'RIA projected targets'!$B$12:$B$54,_xlfn.XLOOKUP(O$10,'RIA projected targets'!$C$8:$AP$8,'RIA projected targets'!$C$12:$AP$54),,0,),"-")</f>
        <v>311647.6493940691</v>
      </c>
      <c r="P49" s="68" cm="1">
        <f t="array" ref="P49">_xlfn.IFNA(_xlfn.XLOOKUP(P40,'RIA projected targets'!$B$12:$B$54,_xlfn.XLOOKUP(P$10,'RIA projected targets'!$C$8:$AP$8,'RIA projected targets'!$C$12:$AP$54),,0,),"-")</f>
        <v>340675.06072268897</v>
      </c>
      <c r="Q49" s="68" cm="1">
        <f t="array" ref="Q49">_xlfn.IFNA(_xlfn.XLOOKUP(Q40,'RIA projected targets'!$B$12:$B$54,_xlfn.XLOOKUP(Q$10,'RIA projected targets'!$C$8:$AP$8,'RIA projected targets'!$C$12:$AP$54),,0,),"-")</f>
        <v>372430.40392795933</v>
      </c>
      <c r="R49" s="68" cm="1">
        <f t="array" ref="R49">_xlfn.IFNA(_xlfn.XLOOKUP(R40,'RIA projected targets'!$B$12:$B$54,_xlfn.XLOOKUP(R$10,'RIA projected targets'!$C$8:$AP$8,'RIA projected targets'!$C$12:$AP$54),,0,),"-")</f>
        <v>407089.23335472436</v>
      </c>
      <c r="S49" s="68" cm="1">
        <f t="array" ref="S49">_xlfn.IFNA(_xlfn.XLOOKUP(S40,'RIA projected targets'!$B$12:$B$54,_xlfn.XLOOKUP(S$10,'RIA projected targets'!$C$8:$AP$8,'RIA projected targets'!$C$12:$AP$54),,0,),"-")</f>
        <v>443492.40518356033</v>
      </c>
      <c r="T49" s="68" cm="1">
        <f t="array" ref="T49">_xlfn.IFNA(_xlfn.XLOOKUP(T40,'RIA projected targets'!$B$12:$B$54,_xlfn.XLOOKUP(T$10,'RIA projected targets'!$C$8:$AP$8,'RIA projected targets'!$C$12:$AP$54),,0,),"-")</f>
        <v>483097.62088283169</v>
      </c>
      <c r="U49" s="68" cm="1">
        <f t="array" ref="U49">_xlfn.IFNA(_xlfn.XLOOKUP(U40,'RIA projected targets'!$B$12:$B$54,_xlfn.XLOOKUP(U$10,'RIA projected targets'!$C$8:$AP$8,'RIA projected targets'!$C$12:$AP$54),,0,),"-")</f>
        <v>526105.76724624017</v>
      </c>
      <c r="V49" s="68" cm="1">
        <f t="array" ref="V49">_xlfn.IFNA(_xlfn.XLOOKUP(V40,'RIA projected targets'!$B$12:$B$54,_xlfn.XLOOKUP(V$10,'RIA projected targets'!$C$8:$AP$8,'RIA projected targets'!$C$12:$AP$54),,0,),"-")</f>
        <v>572728.1482461103</v>
      </c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</row>
    <row r="50" spans="2:42" s="44" customFormat="1" ht="13.2" x14ac:dyDescent="0.25">
      <c r="B50" s="44" t="s">
        <v>72</v>
      </c>
      <c r="C50" s="67" t="s">
        <v>13</v>
      </c>
      <c r="D50" s="68" t="str" cm="1">
        <f t="array" ref="D50">_xlfn.IFNA(_xlfn.XLOOKUP(D40,'RIA projected targets'!$B$58:$B$100,_xlfn.XLOOKUP(D$10,'RIA projected targets'!$C$8:$AP$8,'RIA projected targets'!$C$58:$AP$100),,0,),"-")</f>
        <v>-</v>
      </c>
      <c r="E50" s="68" t="str" cm="1">
        <f t="array" ref="E50">_xlfn.IFNA(_xlfn.XLOOKUP(E40,'RIA projected targets'!$B$58:$B$100,_xlfn.XLOOKUP(E$10,'RIA projected targets'!$C$8:$AP$8,'RIA projected targets'!$C$58:$AP$100),,0,),"-")</f>
        <v>-</v>
      </c>
      <c r="F50" s="68" t="str" cm="1">
        <f t="array" ref="F50">_xlfn.IFNA(_xlfn.XLOOKUP(F40,'RIA projected targets'!$B$58:$B$100,_xlfn.XLOOKUP(F$10,'RIA projected targets'!$C$8:$AP$8,'RIA projected targets'!$C$58:$AP$100),,0,),"-")</f>
        <v>-</v>
      </c>
      <c r="G50" s="68" t="str" cm="1">
        <f t="array" ref="G50">_xlfn.IFNA(_xlfn.XLOOKUP(G40,'RIA projected targets'!$B$58:$B$100,_xlfn.XLOOKUP(G$10,'RIA projected targets'!$C$8:$AP$8,'RIA projected targets'!$C$58:$AP$100),,0,),"-")</f>
        <v>-</v>
      </c>
      <c r="H50" s="68" t="str" cm="1">
        <f t="array" ref="H50">_xlfn.IFNA(_xlfn.XLOOKUP(H40,'RIA projected targets'!$B$58:$B$100,_xlfn.XLOOKUP(H$10,'RIA projected targets'!$C$8:$AP$8,'RIA projected targets'!$C$58:$AP$100),,0,),"-")</f>
        <v>-</v>
      </c>
      <c r="I50" s="68" cm="1">
        <f t="array" ref="I50">_xlfn.IFNA(_xlfn.XLOOKUP(I40,'RIA projected targets'!$B$58:$B$100,_xlfn.XLOOKUP(I$10,'RIA projected targets'!$C$8:$AP$8,'RIA projected targets'!$C$58:$AP$100),,0,),"-")</f>
        <v>271000</v>
      </c>
      <c r="J50" s="68" cm="1">
        <f t="array" ref="J50">_xlfn.IFNA(_xlfn.XLOOKUP(J40,'RIA projected targets'!$B$58:$B$100,_xlfn.XLOOKUP(J$10,'RIA projected targets'!$C$8:$AP$8,'RIA projected targets'!$C$58:$AP$100),,0,),"-")</f>
        <v>300760</v>
      </c>
      <c r="K50" s="68" cm="1">
        <f t="array" ref="K50">_xlfn.IFNA(_xlfn.XLOOKUP(K40,'RIA projected targets'!$B$58:$B$100,_xlfn.XLOOKUP(K$10,'RIA projected targets'!$C$8:$AP$8,'RIA projected targets'!$C$58:$AP$100),,0,),"-")</f>
        <v>334183.5</v>
      </c>
      <c r="L50" s="68" cm="1">
        <f t="array" ref="L50">_xlfn.IFNA(_xlfn.XLOOKUP(L40,'RIA projected targets'!$B$58:$B$100,_xlfn.XLOOKUP(L$10,'RIA projected targets'!$C$8:$AP$8,'RIA projected targets'!$C$58:$AP$100),,0,),"-")</f>
        <v>370434.45300000004</v>
      </c>
      <c r="M50" s="68" cm="1">
        <f t="array" ref="M50">_xlfn.IFNA(_xlfn.XLOOKUP(M40,'RIA projected targets'!$B$58:$B$100,_xlfn.XLOOKUP(M$10,'RIA projected targets'!$C$8:$AP$8,'RIA projected targets'!$C$58:$AP$100),,0,),"-")</f>
        <v>409685.20684000006</v>
      </c>
      <c r="N50" s="68" cm="1">
        <f t="array" ref="N50">_xlfn.IFNA(_xlfn.XLOOKUP(N40,'RIA projected targets'!$B$58:$B$100,_xlfn.XLOOKUP(N$10,'RIA projected targets'!$C$8:$AP$8,'RIA projected targets'!$C$58:$AP$100),,0,),"-")</f>
        <v>452116.88897700008</v>
      </c>
      <c r="O50" s="68" cm="1">
        <f t="array" ref="O50">_xlfn.IFNA(_xlfn.XLOOKUP(O40,'RIA projected targets'!$B$58:$B$100,_xlfn.XLOOKUP(O$10,'RIA projected targets'!$C$8:$AP$8,'RIA projected targets'!$C$58:$AP$100),,0,),"-")</f>
        <v>497919.80765259301</v>
      </c>
      <c r="P50" s="68" cm="1">
        <f t="array" ref="P50">_xlfn.IFNA(_xlfn.XLOOKUP(P40,'RIA projected targets'!$B$58:$B$100,_xlfn.XLOOKUP(P$10,'RIA projected targets'!$C$8:$AP$8,'RIA projected targets'!$C$58:$AP$100),,0,),"-")</f>
        <v>548523.74397949211</v>
      </c>
      <c r="Q50" s="68" cm="1">
        <f t="array" ref="Q50">_xlfn.IFNA(_xlfn.XLOOKUP(Q40,'RIA projected targets'!$B$58:$B$100,_xlfn.XLOOKUP(Q$10,'RIA projected targets'!$C$8:$AP$8,'RIA projected targets'!$C$58:$AP$100),,0,),"-")</f>
        <v>602982.55874050537</v>
      </c>
      <c r="R50" s="68" cm="1">
        <f t="array" ref="R50">_xlfn.IFNA(_xlfn.XLOOKUP(R40,'RIA projected targets'!$B$58:$B$100,_xlfn.XLOOKUP(R$10,'RIA projected targets'!$C$8:$AP$8,'RIA projected targets'!$C$58:$AP$100),,0,),"-")</f>
        <v>662824.77738525649</v>
      </c>
      <c r="S50" s="68" cm="1">
        <f t="array" ref="S50">_xlfn.IFNA(_xlfn.XLOOKUP(S40,'RIA projected targets'!$B$58:$B$100,_xlfn.XLOOKUP(S$10,'RIA projected targets'!$C$8:$AP$8,'RIA projected targets'!$C$58:$AP$100),,0,),"-")</f>
        <v>727058.76122517034</v>
      </c>
      <c r="T50" s="68" cm="1">
        <f t="array" ref="T50">_xlfn.IFNA(_xlfn.XLOOKUP(T40,'RIA projected targets'!$B$58:$B$100,_xlfn.XLOOKUP(T$10,'RIA projected targets'!$C$8:$AP$8,'RIA projected targets'!$C$58:$AP$100),,0,),"-")</f>
        <v>797318.70953728107</v>
      </c>
      <c r="U50" s="68" cm="1">
        <f t="array" ref="U50">_xlfn.IFNA(_xlfn.XLOOKUP(U40,'RIA projected targets'!$B$58:$B$100,_xlfn.XLOOKUP(U$10,'RIA projected targets'!$C$8:$AP$8,'RIA projected targets'!$C$58:$AP$100),,0,),"-")</f>
        <v>872565.66274986195</v>
      </c>
      <c r="V50" s="68" cm="1">
        <f t="array" ref="V50">_xlfn.IFNA(_xlfn.XLOOKUP(V40,'RIA projected targets'!$B$58:$B$100,_xlfn.XLOOKUP(V$10,'RIA projected targets'!$C$8:$AP$8,'RIA projected targets'!$C$58:$AP$100),,0,),"-")</f>
        <v>954546.91374351713</v>
      </c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</row>
    <row r="51" spans="2:42" s="12" customFormat="1" ht="13.2" x14ac:dyDescent="0.25"/>
    <row r="52" spans="2:42" s="12" customFormat="1" ht="13.2" x14ac:dyDescent="0.25">
      <c r="B52" s="35" t="s">
        <v>60</v>
      </c>
      <c r="C52" s="27">
        <v>37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</row>
    <row r="53" spans="2:42" s="12" customFormat="1" ht="13.2" x14ac:dyDescent="0.25">
      <c r="B53" s="21" t="s">
        <v>48</v>
      </c>
      <c r="C53" s="45" t="s">
        <v>58</v>
      </c>
      <c r="D53" s="12">
        <f>C52</f>
        <v>37</v>
      </c>
      <c r="E53" s="12">
        <f>D53+1</f>
        <v>38</v>
      </c>
      <c r="F53" s="12">
        <f t="shared" ref="F53" si="138">E53+1</f>
        <v>39</v>
      </c>
      <c r="G53" s="12">
        <f t="shared" ref="G53" si="139">F53+1</f>
        <v>40</v>
      </c>
      <c r="H53" s="12">
        <f t="shared" ref="H53" si="140">G53+1</f>
        <v>41</v>
      </c>
      <c r="I53" s="12">
        <f t="shared" ref="I53" si="141">H53+1</f>
        <v>42</v>
      </c>
      <c r="J53" s="12">
        <f t="shared" ref="J53" si="142">I53+1</f>
        <v>43</v>
      </c>
      <c r="K53" s="12">
        <f t="shared" ref="K53" si="143">J53+1</f>
        <v>44</v>
      </c>
      <c r="L53" s="12">
        <f t="shared" ref="L53" si="144">K53+1</f>
        <v>45</v>
      </c>
      <c r="M53" s="12">
        <f t="shared" ref="M53" si="145">L53+1</f>
        <v>46</v>
      </c>
      <c r="N53" s="12">
        <f t="shared" ref="N53" si="146">M53+1</f>
        <v>47</v>
      </c>
      <c r="O53" s="12">
        <f t="shared" ref="O53" si="147">N53+1</f>
        <v>48</v>
      </c>
      <c r="P53" s="12">
        <f t="shared" ref="P53" si="148">O53+1</f>
        <v>49</v>
      </c>
      <c r="Q53" s="12">
        <f t="shared" ref="Q53" si="149">P53+1</f>
        <v>50</v>
      </c>
      <c r="R53" s="12">
        <f t="shared" ref="R53" si="150">Q53+1</f>
        <v>51</v>
      </c>
      <c r="S53" s="12">
        <f t="shared" ref="S53" si="151">R53+1</f>
        <v>52</v>
      </c>
      <c r="T53" s="12">
        <f t="shared" ref="T53" si="152">S53+1</f>
        <v>53</v>
      </c>
      <c r="U53" s="12">
        <f t="shared" ref="U53" si="153">T53+1</f>
        <v>54</v>
      </c>
      <c r="V53" s="12">
        <f t="shared" ref="V53" si="154">U53+1</f>
        <v>55</v>
      </c>
      <c r="W53" s="12">
        <f t="shared" ref="W53" si="155">V53+1</f>
        <v>56</v>
      </c>
      <c r="X53" s="12">
        <f t="shared" ref="X53" si="156">W53+1</f>
        <v>57</v>
      </c>
      <c r="Y53" s="12">
        <f t="shared" ref="Y53" si="157">X53+1</f>
        <v>58</v>
      </c>
      <c r="Z53" s="12">
        <f t="shared" ref="Z53" si="158">Y53+1</f>
        <v>59</v>
      </c>
      <c r="AA53" s="12">
        <f t="shared" ref="AA53" si="159">Z53+1</f>
        <v>60</v>
      </c>
    </row>
    <row r="54" spans="2:42" s="12" customFormat="1" ht="13.2" x14ac:dyDescent="0.25">
      <c r="B54" s="12" t="s">
        <v>50</v>
      </c>
      <c r="C54" s="45" t="s">
        <v>13</v>
      </c>
      <c r="D54" s="46">
        <f>_xlfn.XLOOKUP(D53,'EPF Cohorts'!$B$5:$B$11,'EPF Cohorts'!$G$5:$G$11)</f>
        <v>112985.79120817386</v>
      </c>
      <c r="E54" s="46">
        <f>D61</f>
        <v>128392.52322601806</v>
      </c>
      <c r="F54" s="46">
        <f t="shared" ref="F54:U54" si="160">E61</f>
        <v>145188.0511273194</v>
      </c>
      <c r="G54" s="46">
        <f t="shared" si="160"/>
        <v>163479.64114176651</v>
      </c>
      <c r="H54" s="46">
        <f t="shared" si="160"/>
        <v>183382.20403635196</v>
      </c>
      <c r="I54" s="46">
        <f t="shared" si="160"/>
        <v>205018.81442593469</v>
      </c>
      <c r="J54" s="46">
        <f t="shared" si="160"/>
        <v>228521.26429904427</v>
      </c>
      <c r="K54" s="46">
        <f t="shared" si="160"/>
        <v>253497.36053110892</v>
      </c>
      <c r="L54" s="46">
        <f t="shared" si="160"/>
        <v>280511.13944534981</v>
      </c>
      <c r="M54" s="46">
        <f t="shared" si="160"/>
        <v>309710.67853021622</v>
      </c>
      <c r="N54" s="46">
        <f t="shared" si="160"/>
        <v>341254.18655895983</v>
      </c>
      <c r="O54" s="46">
        <f t="shared" si="160"/>
        <v>375310.67260215298</v>
      </c>
      <c r="P54" s="46">
        <f t="shared" si="160"/>
        <v>411879.44879436283</v>
      </c>
      <c r="Q54" s="46">
        <f t="shared" si="160"/>
        <v>451127.62018959905</v>
      </c>
      <c r="R54" s="46">
        <f t="shared" si="160"/>
        <v>493232.91347486171</v>
      </c>
      <c r="S54" s="46">
        <f t="shared" si="160"/>
        <v>538384.33793928649</v>
      </c>
      <c r="T54" s="46">
        <f t="shared" si="160"/>
        <v>586782.88718050276</v>
      </c>
      <c r="U54" s="46">
        <f t="shared" si="160"/>
        <v>638564.47145990992</v>
      </c>
      <c r="V54" s="46">
        <f t="shared" ref="V54" si="161">U61</f>
        <v>693945.30345143401</v>
      </c>
      <c r="W54" s="46">
        <f t="shared" ref="W54" si="162">V61</f>
        <v>753154.9008016492</v>
      </c>
      <c r="X54" s="46">
        <f t="shared" ref="X54" si="163">W61</f>
        <v>816436.8923287139</v>
      </c>
      <c r="Y54" s="46">
        <f t="shared" ref="Y54" si="164">X61</f>
        <v>884049.87284767383</v>
      </c>
      <c r="Z54" s="46">
        <f t="shared" ref="Z54" si="165">Y61</f>
        <v>956268.30955693149</v>
      </c>
      <c r="AA54" s="46">
        <f t="shared" ref="AA54" si="166">Z61</f>
        <v>1033383.5030983303</v>
      </c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</row>
    <row r="55" spans="2:42" s="12" customFormat="1" ht="13.2" x14ac:dyDescent="0.25">
      <c r="B55" s="12" t="s">
        <v>70</v>
      </c>
      <c r="C55" s="45" t="s">
        <v>13</v>
      </c>
      <c r="D55" s="46" cm="1">
        <f t="array" ref="D55">_xlfn.XLOOKUP(D53,'Salary projections'!$B$10:$B$48,_xlfn.XLOOKUP(D$10,'Salary projections'!$D$9:$AS$9,'Salary projections'!$D$10:$AS$48,,0),,0)*12</f>
        <v>45427.199999999997</v>
      </c>
      <c r="E55" s="46" cm="1">
        <f t="array" ref="E55">_xlfn.XLOOKUP(E53,'Salary projections'!$B$10:$B$48,_xlfn.XLOOKUP(E$10,'Salary projections'!$D$9:$AS$9,'Salary projections'!$D$10:$AS$48,,0),,0)*12</f>
        <v>47784.222719999998</v>
      </c>
      <c r="F55" s="46" cm="1">
        <f t="array" ref="F55">_xlfn.XLOOKUP(F53,'Salary projections'!$B$10:$B$48,_xlfn.XLOOKUP(F$10,'Salary projections'!$D$9:$AS$9,'Salary projections'!$D$10:$AS$48,,0),,0)*12</f>
        <v>50257.123737599992</v>
      </c>
      <c r="G55" s="46" cm="1">
        <f t="array" ref="G55">_xlfn.XLOOKUP(G53,'Salary projections'!$B$10:$B$48,_xlfn.XLOOKUP(G$10,'Salary projections'!$D$9:$AS$9,'Salary projections'!$D$10:$AS$48,,0),,0)*12</f>
        <v>52851.402080256012</v>
      </c>
      <c r="H55" s="46" cm="1">
        <f t="array" ref="H55">_xlfn.XLOOKUP(H53,'Salary projections'!$B$10:$B$48,_xlfn.XLOOKUP(H$10,'Salary projections'!$D$9:$AS$9,'Salary projections'!$D$10:$AS$48,,0),,0)*12</f>
        <v>55572.81129234434</v>
      </c>
      <c r="I55" s="46" cm="1">
        <f t="array" ref="I55">_xlfn.XLOOKUP(I53,'Salary projections'!$B$10:$B$48,_xlfn.XLOOKUP(I$10,'Salary projections'!$D$9:$AS$9,'Salary projections'!$D$10:$AS$48,,0),,0)*12</f>
        <v>58427.370998071303</v>
      </c>
      <c r="J55" s="46" cm="1">
        <f t="array" ref="J55">_xlfn.XLOOKUP(J53,'Salary projections'!$B$10:$B$48,_xlfn.XLOOKUP(J$10,'Salary projections'!$D$9:$AS$9,'Salary projections'!$D$10:$AS$48,,0),,0)*12</f>
        <v>61092.922410091429</v>
      </c>
      <c r="K55" s="46" cm="1">
        <f t="array" ref="K55">_xlfn.XLOOKUP(K53,'Salary projections'!$B$10:$B$48,_xlfn.XLOOKUP(K$10,'Salary projections'!$D$9:$AS$9,'Salary projections'!$D$10:$AS$48,,0),,0)*12</f>
        <v>63878.234141476241</v>
      </c>
      <c r="L55" s="46" cm="1">
        <f t="array" ref="L55">_xlfn.XLOOKUP(L53,'Salary projections'!$B$10:$B$48,_xlfn.XLOOKUP(L$10,'Salary projections'!$D$9:$AS$9,'Salary projections'!$D$10:$AS$48,,0),,0)*12</f>
        <v>66788.622135515703</v>
      </c>
      <c r="M55" s="46" cm="1">
        <f t="array" ref="M55">_xlfn.XLOOKUP(M53,'Salary projections'!$B$10:$B$48,_xlfn.XLOOKUP(M$10,'Salary projections'!$D$9:$AS$9,'Salary projections'!$D$10:$AS$48,,0),,0)*12</f>
        <v>69829.635994451935</v>
      </c>
      <c r="N55" s="46" cm="1">
        <f t="array" ref="N55">_xlfn.XLOOKUP(N53,'Salary projections'!$B$10:$B$48,_xlfn.XLOOKUP(N$10,'Salary projections'!$D$9:$AS$9,'Salary projections'!$D$10:$AS$48,,0),,0)*12</f>
        <v>73007.069166686269</v>
      </c>
      <c r="O55" s="46" cm="1">
        <f t="array" ref="O55">_xlfn.XLOOKUP(O53,'Salary projections'!$B$10:$B$48,_xlfn.XLOOKUP(O$10,'Salary projections'!$D$9:$AS$9,'Salary projections'!$D$10:$AS$48,,0),,0)*12</f>
        <v>75307.944588634244</v>
      </c>
      <c r="P55" s="46" cm="1">
        <f t="array" ref="P55">_xlfn.XLOOKUP(P53,'Salary projections'!$B$10:$B$48,_xlfn.XLOOKUP(P$10,'Salary projections'!$D$9:$AS$9,'Salary projections'!$D$10:$AS$48,,0),,0)*12</f>
        <v>77676.078733671369</v>
      </c>
      <c r="Q55" s="46" cm="1">
        <f t="array" ref="Q55">_xlfn.XLOOKUP(Q53,'Salary projections'!$B$10:$B$48,_xlfn.XLOOKUP(Q$10,'Salary projections'!$D$9:$AS$9,'Salary projections'!$D$10:$AS$48,,0),,0)*12</f>
        <v>80113.170898969678</v>
      </c>
      <c r="R55" s="46" cm="1">
        <f t="array" ref="R55">_xlfn.XLOOKUP(R53,'Salary projections'!$B$10:$B$48,_xlfn.XLOOKUP(R$10,'Salary projections'!$D$9:$AS$9,'Salary projections'!$D$10:$AS$48,,0),,0)*12</f>
        <v>82620.948711517951</v>
      </c>
      <c r="S55" s="46" cm="1">
        <f t="array" ref="S55">_xlfn.XLOOKUP(S53,'Salary projections'!$B$10:$B$48,_xlfn.XLOOKUP(S$10,'Salary projections'!$D$9:$AS$9,'Salary projections'!$D$10:$AS$48,,0),,0)*12</f>
        <v>85201.167675631717</v>
      </c>
      <c r="T55" s="46" cm="1">
        <f t="array" ref="T55">_xlfn.XLOOKUP(T53,'Salary projections'!$B$10:$B$48,_xlfn.XLOOKUP(T$10,'Salary projections'!$D$9:$AS$9,'Salary projections'!$D$10:$AS$48,,0),,0)*12</f>
        <v>87418.034271614422</v>
      </c>
      <c r="U55" s="46" cm="1">
        <f t="array" ref="U55">_xlfn.XLOOKUP(U53,'Salary projections'!$B$10:$B$48,_xlfn.XLOOKUP(U$10,'Salary projections'!$D$9:$AS$9,'Salary projections'!$D$10:$AS$48,,0),,0)*12</f>
        <v>89675.928326994734</v>
      </c>
      <c r="V55" s="46" cm="1">
        <f t="array" ref="V55">_xlfn.XLOOKUP(V53,'Salary projections'!$B$10:$B$48,_xlfn.XLOOKUP(V$10,'Salary projections'!$D$9:$AS$9,'Salary projections'!$D$10:$AS$48,,0),,0)*12</f>
        <v>91974.585051970877</v>
      </c>
      <c r="W55" s="46" cm="1">
        <f t="array" ref="W55">_xlfn.XLOOKUP(W53,'Salary projections'!$B$10:$B$48,_xlfn.XLOOKUP(W$10,'Salary projections'!$D$9:$AS$9,'Salary projections'!$D$10:$AS$48,,0),,0)*12</f>
        <v>94313.652829621918</v>
      </c>
      <c r="X55" s="46" cm="1">
        <f t="array" ref="X55">_xlfn.XLOOKUP(X53,'Salary projections'!$B$10:$B$48,_xlfn.XLOOKUP(X$10,'Salary projections'!$D$9:$AS$9,'Salary projections'!$D$10:$AS$48,,0),,0)*12</f>
        <v>96692.68669340192</v>
      </c>
      <c r="Y55" s="46" cm="1">
        <f t="array" ref="Y55">_xlfn.XLOOKUP(Y53,'Salary projections'!$B$10:$B$48,_xlfn.XLOOKUP(Y$10,'Salary projections'!$D$9:$AS$9,'Salary projections'!$D$10:$AS$48,,0),,0)*12</f>
        <v>99111.141421756867</v>
      </c>
      <c r="Z55" s="46" cm="1">
        <f t="array" ref="Z55">_xlfn.XLOOKUP(Z53,'Salary projections'!$B$10:$B$48,_xlfn.XLOOKUP(Z$10,'Salary projections'!$D$9:$AS$9,'Salary projections'!$D$10:$AS$48,,0),,0)*12</f>
        <v>101568.36422967081</v>
      </c>
      <c r="AA55" s="46" cm="1">
        <f t="array" ref="AA55">_xlfn.XLOOKUP(AA53,'Salary projections'!$B$10:$B$48,_xlfn.XLOOKUP(AA$10,'Salary projections'!$D$9:$AS$9,'Salary projections'!$D$10:$AS$48,,0),,0)*12</f>
        <v>104063.58703594314</v>
      </c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</row>
    <row r="56" spans="2:42" s="12" customFormat="1" ht="13.2" x14ac:dyDescent="0.25">
      <c r="B56" s="12" t="s">
        <v>55</v>
      </c>
      <c r="C56" s="45" t="s">
        <v>14</v>
      </c>
      <c r="D56" s="36">
        <f t="shared" ref="D56:AA56" si="167">IF((D55/12&lt;5000),$C$6,$C$7)</f>
        <v>0.24</v>
      </c>
      <c r="E56" s="36">
        <f t="shared" si="167"/>
        <v>0.24</v>
      </c>
      <c r="F56" s="36">
        <f t="shared" si="167"/>
        <v>0.24</v>
      </c>
      <c r="G56" s="36">
        <f t="shared" si="167"/>
        <v>0.24</v>
      </c>
      <c r="H56" s="36">
        <f t="shared" si="167"/>
        <v>0.24</v>
      </c>
      <c r="I56" s="36">
        <f t="shared" si="167"/>
        <v>0.24</v>
      </c>
      <c r="J56" s="36">
        <f t="shared" si="167"/>
        <v>0.22999999999999998</v>
      </c>
      <c r="K56" s="36">
        <f t="shared" si="167"/>
        <v>0.22999999999999998</v>
      </c>
      <c r="L56" s="36">
        <f t="shared" si="167"/>
        <v>0.22999999999999998</v>
      </c>
      <c r="M56" s="36">
        <f t="shared" si="167"/>
        <v>0.22999999999999998</v>
      </c>
      <c r="N56" s="36">
        <f t="shared" si="167"/>
        <v>0.22999999999999998</v>
      </c>
      <c r="O56" s="36">
        <f t="shared" si="167"/>
        <v>0.22999999999999998</v>
      </c>
      <c r="P56" s="36">
        <f t="shared" si="167"/>
        <v>0.22999999999999998</v>
      </c>
      <c r="Q56" s="36">
        <f t="shared" si="167"/>
        <v>0.22999999999999998</v>
      </c>
      <c r="R56" s="36">
        <f t="shared" si="167"/>
        <v>0.22999999999999998</v>
      </c>
      <c r="S56" s="36">
        <f t="shared" si="167"/>
        <v>0.22999999999999998</v>
      </c>
      <c r="T56" s="36">
        <f t="shared" si="167"/>
        <v>0.22999999999999998</v>
      </c>
      <c r="U56" s="36">
        <f t="shared" si="167"/>
        <v>0.22999999999999998</v>
      </c>
      <c r="V56" s="36">
        <f t="shared" si="167"/>
        <v>0.22999999999999998</v>
      </c>
      <c r="W56" s="36">
        <f t="shared" si="167"/>
        <v>0.22999999999999998</v>
      </c>
      <c r="X56" s="36">
        <f t="shared" si="167"/>
        <v>0.22999999999999998</v>
      </c>
      <c r="Y56" s="36">
        <f t="shared" si="167"/>
        <v>0.22999999999999998</v>
      </c>
      <c r="Z56" s="36">
        <f t="shared" si="167"/>
        <v>0.22999999999999998</v>
      </c>
      <c r="AA56" s="36">
        <f t="shared" si="167"/>
        <v>0.22999999999999998</v>
      </c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</row>
    <row r="57" spans="2:42" s="12" customFormat="1" ht="13.2" x14ac:dyDescent="0.25">
      <c r="B57" s="12" t="s">
        <v>55</v>
      </c>
      <c r="C57" s="45" t="s">
        <v>13</v>
      </c>
      <c r="D57" s="46">
        <f>D55*D56</f>
        <v>10902.527999999998</v>
      </c>
      <c r="E57" s="46">
        <f>E55*E56</f>
        <v>11468.213452799999</v>
      </c>
      <c r="F57" s="46">
        <f t="shared" ref="F57" si="168">F55*F56</f>
        <v>12061.709697023998</v>
      </c>
      <c r="G57" s="46">
        <f t="shared" ref="G57" si="169">G55*G56</f>
        <v>12684.336499261442</v>
      </c>
      <c r="H57" s="46">
        <f t="shared" ref="H57" si="170">H55*H56</f>
        <v>13337.474710162642</v>
      </c>
      <c r="I57" s="46">
        <f t="shared" ref="I57" si="171">I55*I56</f>
        <v>14022.569039537113</v>
      </c>
      <c r="J57" s="46">
        <f t="shared" ref="J57" si="172">J55*J56</f>
        <v>14051.372154321027</v>
      </c>
      <c r="K57" s="46">
        <f t="shared" ref="K57" si="173">K55*K56</f>
        <v>14691.993852539534</v>
      </c>
      <c r="L57" s="46">
        <f t="shared" ref="L57" si="174">L55*L56</f>
        <v>15361.383091168611</v>
      </c>
      <c r="M57" s="46">
        <f t="shared" ref="M57" si="175">M55*M56</f>
        <v>16060.816278723943</v>
      </c>
      <c r="N57" s="46">
        <f t="shared" ref="N57" si="176">N55*N56</f>
        <v>16791.625908337839</v>
      </c>
      <c r="O57" s="46">
        <f t="shared" ref="O57" si="177">O55*O56</f>
        <v>17320.827255385873</v>
      </c>
      <c r="P57" s="46">
        <f t="shared" ref="P57" si="178">P55*P56</f>
        <v>17865.498108744414</v>
      </c>
      <c r="Q57" s="46">
        <f t="shared" ref="Q57" si="179">Q55*Q56</f>
        <v>18426.029306763023</v>
      </c>
      <c r="R57" s="46">
        <f t="shared" ref="R57" si="180">R55*R56</f>
        <v>19002.818203649127</v>
      </c>
      <c r="S57" s="46">
        <f t="shared" ref="S57" si="181">S55*S56</f>
        <v>19596.268565395294</v>
      </c>
      <c r="T57" s="46">
        <f t="shared" ref="T57" si="182">T55*T56</f>
        <v>20106.147882471316</v>
      </c>
      <c r="U57" s="46">
        <f t="shared" ref="U57:AA57" si="183">U55*U56</f>
        <v>20625.463515208787</v>
      </c>
      <c r="V57" s="46">
        <f t="shared" si="183"/>
        <v>21154.154561953299</v>
      </c>
      <c r="W57" s="46">
        <f t="shared" si="183"/>
        <v>21692.14015081304</v>
      </c>
      <c r="X57" s="46">
        <f t="shared" si="183"/>
        <v>22239.31793948244</v>
      </c>
      <c r="Y57" s="46">
        <f t="shared" si="183"/>
        <v>22795.562527004076</v>
      </c>
      <c r="Z57" s="46">
        <f t="shared" si="183"/>
        <v>23360.723772824284</v>
      </c>
      <c r="AA57" s="46">
        <f t="shared" si="183"/>
        <v>23934.625018266921</v>
      </c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</row>
    <row r="58" spans="2:42" s="12" customFormat="1" ht="13.2" x14ac:dyDescent="0.25">
      <c r="B58" s="12" t="s">
        <v>56</v>
      </c>
      <c r="C58" s="45" t="s">
        <v>13</v>
      </c>
      <c r="D58" s="46">
        <f t="shared" ref="D58:AA58" si="184">D57*$C$8</f>
        <v>8176.8959999999988</v>
      </c>
      <c r="E58" s="46">
        <f t="shared" si="184"/>
        <v>8601.1600895999982</v>
      </c>
      <c r="F58" s="46">
        <f t="shared" si="184"/>
        <v>9046.2822727679995</v>
      </c>
      <c r="G58" s="46">
        <f t="shared" si="184"/>
        <v>9513.2523744460814</v>
      </c>
      <c r="H58" s="46">
        <f t="shared" si="184"/>
        <v>10003.106032621981</v>
      </c>
      <c r="I58" s="46">
        <f t="shared" si="184"/>
        <v>10516.926779652835</v>
      </c>
      <c r="J58" s="46">
        <f t="shared" si="184"/>
        <v>10538.52911574077</v>
      </c>
      <c r="K58" s="46">
        <f t="shared" si="184"/>
        <v>11018.99538940465</v>
      </c>
      <c r="L58" s="46">
        <f t="shared" si="184"/>
        <v>11521.037318376459</v>
      </c>
      <c r="M58" s="46">
        <f t="shared" si="184"/>
        <v>12045.612209042958</v>
      </c>
      <c r="N58" s="46">
        <f t="shared" si="184"/>
        <v>12593.719431253379</v>
      </c>
      <c r="O58" s="46">
        <f t="shared" si="184"/>
        <v>12990.620441539406</v>
      </c>
      <c r="P58" s="46">
        <f t="shared" si="184"/>
        <v>13399.12358155831</v>
      </c>
      <c r="Q58" s="46">
        <f t="shared" si="184"/>
        <v>13819.521980072266</v>
      </c>
      <c r="R58" s="46">
        <f t="shared" si="184"/>
        <v>14252.113652736845</v>
      </c>
      <c r="S58" s="46">
        <f t="shared" si="184"/>
        <v>14697.20142404647</v>
      </c>
      <c r="T58" s="46">
        <f t="shared" si="184"/>
        <v>15079.610911853488</v>
      </c>
      <c r="U58" s="46">
        <f t="shared" si="184"/>
        <v>15469.09763640659</v>
      </c>
      <c r="V58" s="46">
        <f t="shared" si="184"/>
        <v>15865.615921464974</v>
      </c>
      <c r="W58" s="46">
        <f t="shared" si="184"/>
        <v>16269.105113109781</v>
      </c>
      <c r="X58" s="46">
        <f t="shared" si="184"/>
        <v>16679.48845461183</v>
      </c>
      <c r="Y58" s="46">
        <f t="shared" si="184"/>
        <v>17096.671895253057</v>
      </c>
      <c r="Z58" s="46">
        <f t="shared" si="184"/>
        <v>17520.542829618214</v>
      </c>
      <c r="AA58" s="46">
        <f t="shared" si="184"/>
        <v>17950.968763700192</v>
      </c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</row>
    <row r="59" spans="2:42" s="12" customFormat="1" ht="13.2" x14ac:dyDescent="0.25">
      <c r="B59" s="12" t="s">
        <v>57</v>
      </c>
      <c r="C59" s="45" t="s">
        <v>14</v>
      </c>
      <c r="D59" s="40">
        <f t="shared" ref="D59:U59" si="185">$C$5</f>
        <v>6.1754285714285741E-2</v>
      </c>
      <c r="E59" s="40">
        <f t="shared" si="185"/>
        <v>6.1754285714285741E-2</v>
      </c>
      <c r="F59" s="40">
        <f t="shared" si="185"/>
        <v>6.1754285714285741E-2</v>
      </c>
      <c r="G59" s="40">
        <f t="shared" si="185"/>
        <v>6.1754285714285741E-2</v>
      </c>
      <c r="H59" s="40">
        <f t="shared" si="185"/>
        <v>6.1754285714285741E-2</v>
      </c>
      <c r="I59" s="40">
        <f t="shared" si="185"/>
        <v>6.1754285714285741E-2</v>
      </c>
      <c r="J59" s="40">
        <f t="shared" si="185"/>
        <v>6.1754285714285741E-2</v>
      </c>
      <c r="K59" s="40">
        <f t="shared" si="185"/>
        <v>6.1754285714285741E-2</v>
      </c>
      <c r="L59" s="40">
        <f t="shared" si="185"/>
        <v>6.1754285714285741E-2</v>
      </c>
      <c r="M59" s="40">
        <f t="shared" si="185"/>
        <v>6.1754285714285741E-2</v>
      </c>
      <c r="N59" s="40">
        <f t="shared" si="185"/>
        <v>6.1754285714285741E-2</v>
      </c>
      <c r="O59" s="40">
        <f t="shared" si="185"/>
        <v>6.1754285714285741E-2</v>
      </c>
      <c r="P59" s="40">
        <f t="shared" si="185"/>
        <v>6.1754285714285741E-2</v>
      </c>
      <c r="Q59" s="40">
        <f t="shared" si="185"/>
        <v>6.1754285714285741E-2</v>
      </c>
      <c r="R59" s="40">
        <f t="shared" si="185"/>
        <v>6.1754285714285741E-2</v>
      </c>
      <c r="S59" s="40">
        <f t="shared" si="185"/>
        <v>6.1754285714285741E-2</v>
      </c>
      <c r="T59" s="40">
        <f t="shared" si="185"/>
        <v>6.1754285714285741E-2</v>
      </c>
      <c r="U59" s="40">
        <f t="shared" si="185"/>
        <v>6.1754285714285741E-2</v>
      </c>
      <c r="V59" s="40">
        <f t="shared" ref="V59:AA59" si="186">$C$5</f>
        <v>6.1754285714285741E-2</v>
      </c>
      <c r="W59" s="40">
        <f t="shared" si="186"/>
        <v>6.1754285714285741E-2</v>
      </c>
      <c r="X59" s="40">
        <f t="shared" si="186"/>
        <v>6.1754285714285741E-2</v>
      </c>
      <c r="Y59" s="40">
        <f t="shared" si="186"/>
        <v>6.1754285714285741E-2</v>
      </c>
      <c r="Z59" s="40">
        <f t="shared" si="186"/>
        <v>6.1754285714285741E-2</v>
      </c>
      <c r="AA59" s="40">
        <f t="shared" si="186"/>
        <v>6.1754285714285741E-2</v>
      </c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</row>
    <row r="60" spans="2:42" s="12" customFormat="1" ht="13.2" x14ac:dyDescent="0.25">
      <c r="B60" s="12" t="s">
        <v>57</v>
      </c>
      <c r="C60" s="45" t="s">
        <v>13</v>
      </c>
      <c r="D60" s="46">
        <f>(D54*D59)+((D58*D59)/2)</f>
        <v>7229.8360178442026</v>
      </c>
      <c r="E60" s="46">
        <f>(E54*E59)+((E58*E59)/2)</f>
        <v>8194.3678117013224</v>
      </c>
      <c r="F60" s="46">
        <f t="shared" ref="F60" si="187">(F54*F59)+((F58*F59)/2)</f>
        <v>9245.3077416791057</v>
      </c>
      <c r="G60" s="46">
        <f t="shared" ref="G60" si="188">(G54*G59)+((G58*G59)/2)</f>
        <v>10389.310520139376</v>
      </c>
      <c r="H60" s="46">
        <f t="shared" ref="H60" si="189">(H54*H59)+((H58*H59)/2)</f>
        <v>11633.504356960741</v>
      </c>
      <c r="I60" s="46">
        <f t="shared" ref="I60" si="190">(I54*I59)+((I58*I59)/2)</f>
        <v>12985.52309345675</v>
      </c>
      <c r="J60" s="46">
        <f t="shared" ref="J60" si="191">(J54*J59)+((J58*J59)/2)</f>
        <v>14437.567116323873</v>
      </c>
      <c r="K60" s="46">
        <f t="shared" ref="K60" si="192">(K54*K59)+((K58*K59)/2)</f>
        <v>15994.783524836248</v>
      </c>
      <c r="L60" s="46">
        <f t="shared" ref="L60" si="193">(L54*L59)+((L58*L59)/2)</f>
        <v>17678.501766489968</v>
      </c>
      <c r="M60" s="46">
        <f t="shared" ref="M60" si="194">(M54*M59)+((M58*M59)/2)</f>
        <v>19497.89581970064</v>
      </c>
      <c r="N60" s="46">
        <f t="shared" ref="N60" si="195">(N54*N59)+((N58*N59)/2)</f>
        <v>21462.766611939762</v>
      </c>
      <c r="O60" s="46">
        <f t="shared" ref="O60" si="196">(O54*O59)+((O58*O59)/2)</f>
        <v>23578.155750670441</v>
      </c>
      <c r="P60" s="46">
        <f t="shared" ref="P60" si="197">(P54*P59)+((P58*P59)/2)</f>
        <v>25849.047813677895</v>
      </c>
      <c r="Q60" s="46">
        <f t="shared" ref="Q60" si="198">(Q54*Q59)+((Q58*Q59)/2)</f>
        <v>28285.771305190396</v>
      </c>
      <c r="R60" s="46">
        <f t="shared" ref="R60" si="199">(R54*R59)+((R58*R59)/2)</f>
        <v>30899.310811687978</v>
      </c>
      <c r="S60" s="46">
        <f t="shared" ref="S60" si="200">(S54*S59)+((S58*S59)/2)</f>
        <v>33701.34781716975</v>
      </c>
      <c r="T60" s="46">
        <f t="shared" ref="T60" si="201">(T54*T59)+((T58*T59)/2)</f>
        <v>36701.973367553692</v>
      </c>
      <c r="U60" s="46">
        <f t="shared" ref="U60:AA60" si="202">(U54*U59)+((U58*U59)/2)</f>
        <v>39911.734355117558</v>
      </c>
      <c r="V60" s="46">
        <f t="shared" si="202"/>
        <v>43343.981428750209</v>
      </c>
      <c r="W60" s="46">
        <f t="shared" si="202"/>
        <v>47012.886413954941</v>
      </c>
      <c r="X60" s="46">
        <f t="shared" si="202"/>
        <v>50933.492064348058</v>
      </c>
      <c r="Y60" s="46">
        <f t="shared" si="202"/>
        <v>55121.764814004659</v>
      </c>
      <c r="Z60" s="46">
        <f t="shared" si="202"/>
        <v>59594.650711780603</v>
      </c>
      <c r="AA60" s="46">
        <f t="shared" si="202"/>
        <v>64370.13472970466</v>
      </c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</row>
    <row r="61" spans="2:42" s="21" customFormat="1" ht="13.2" x14ac:dyDescent="0.25">
      <c r="B61" s="64" t="s">
        <v>59</v>
      </c>
      <c r="C61" s="65" t="s">
        <v>13</v>
      </c>
      <c r="D61" s="66">
        <f>D60+D58+D54</f>
        <v>128392.52322601806</v>
      </c>
      <c r="E61" s="66">
        <f t="shared" ref="E61:U61" si="203">E60+E58+E54</f>
        <v>145188.0511273194</v>
      </c>
      <c r="F61" s="66">
        <f t="shared" si="203"/>
        <v>163479.64114176651</v>
      </c>
      <c r="G61" s="66">
        <f t="shared" si="203"/>
        <v>183382.20403635196</v>
      </c>
      <c r="H61" s="66">
        <f t="shared" si="203"/>
        <v>205018.81442593469</v>
      </c>
      <c r="I61" s="66">
        <f t="shared" si="203"/>
        <v>228521.26429904427</v>
      </c>
      <c r="J61" s="66">
        <f t="shared" si="203"/>
        <v>253497.36053110892</v>
      </c>
      <c r="K61" s="66">
        <f t="shared" si="203"/>
        <v>280511.13944534981</v>
      </c>
      <c r="L61" s="66">
        <f t="shared" si="203"/>
        <v>309710.67853021622</v>
      </c>
      <c r="M61" s="66">
        <f t="shared" si="203"/>
        <v>341254.18655895983</v>
      </c>
      <c r="N61" s="66">
        <f t="shared" si="203"/>
        <v>375310.67260215298</v>
      </c>
      <c r="O61" s="66">
        <f t="shared" si="203"/>
        <v>411879.44879436283</v>
      </c>
      <c r="P61" s="66">
        <f t="shared" si="203"/>
        <v>451127.62018959905</v>
      </c>
      <c r="Q61" s="66">
        <f t="shared" si="203"/>
        <v>493232.91347486171</v>
      </c>
      <c r="R61" s="66">
        <f t="shared" si="203"/>
        <v>538384.33793928649</v>
      </c>
      <c r="S61" s="66">
        <f t="shared" si="203"/>
        <v>586782.88718050276</v>
      </c>
      <c r="T61" s="66">
        <f t="shared" si="203"/>
        <v>638564.47145990992</v>
      </c>
      <c r="U61" s="66">
        <f t="shared" si="203"/>
        <v>693945.30345143401</v>
      </c>
      <c r="V61" s="66">
        <f t="shared" ref="V61" si="204">V60+V58+V54</f>
        <v>753154.9008016492</v>
      </c>
      <c r="W61" s="66">
        <f t="shared" ref="W61" si="205">W60+W58+W54</f>
        <v>816436.8923287139</v>
      </c>
      <c r="X61" s="66">
        <f t="shared" ref="X61" si="206">X60+X58+X54</f>
        <v>884049.87284767383</v>
      </c>
      <c r="Y61" s="66">
        <f t="shared" ref="Y61" si="207">Y60+Y58+Y54</f>
        <v>956268.30955693149</v>
      </c>
      <c r="Z61" s="66">
        <f t="shared" ref="Z61" si="208">Z60+Z58+Z54</f>
        <v>1033383.5030983303</v>
      </c>
      <c r="AA61" s="66">
        <f t="shared" ref="AA61" si="209">AA60+AA58+AA54</f>
        <v>1115704.6065917353</v>
      </c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</row>
    <row r="62" spans="2:42" s="44" customFormat="1" ht="13.2" x14ac:dyDescent="0.25">
      <c r="B62" s="44" t="s">
        <v>68</v>
      </c>
      <c r="D62" s="68" t="str" cm="1">
        <f t="array" ref="D62">_xlfn.IFNA(_xlfn.XLOOKUP(D53,'RIA projected targets'!$B$12:$B$54,_xlfn.XLOOKUP(D$10,'RIA projected targets'!$C$8:$AP$8,'RIA projected targets'!$C$12:$AP$54),,0,),"-")</f>
        <v>-</v>
      </c>
      <c r="E62" s="68" t="str" cm="1">
        <f t="array" ref="E62">_xlfn.IFNA(_xlfn.XLOOKUP(E53,'RIA projected targets'!$B$12:$B$54,_xlfn.XLOOKUP(E$10,'RIA projected targets'!$C$8:$AP$8,'RIA projected targets'!$C$12:$AP$54),,0,),"-")</f>
        <v>-</v>
      </c>
      <c r="F62" s="68" t="str" cm="1">
        <f t="array" ref="F62">_xlfn.IFNA(_xlfn.XLOOKUP(F53,'RIA projected targets'!$B$12:$B$54,_xlfn.XLOOKUP(F$10,'RIA projected targets'!$C$8:$AP$8,'RIA projected targets'!$C$12:$AP$54),,0,),"-")</f>
        <v>-</v>
      </c>
      <c r="G62" s="68" t="str" cm="1">
        <f t="array" ref="G62">_xlfn.IFNA(_xlfn.XLOOKUP(G53,'RIA projected targets'!$B$12:$B$54,_xlfn.XLOOKUP(G$10,'RIA projected targets'!$C$8:$AP$8,'RIA projected targets'!$C$12:$AP$54),,0,),"-")</f>
        <v>-</v>
      </c>
      <c r="H62" s="68" t="str" cm="1">
        <f t="array" ref="H62">_xlfn.IFNA(_xlfn.XLOOKUP(H53,'RIA projected targets'!$B$12:$B$54,_xlfn.XLOOKUP(H$10,'RIA projected targets'!$C$8:$AP$8,'RIA projected targets'!$C$12:$AP$54),,0,),"-")</f>
        <v>-</v>
      </c>
      <c r="I62" s="68" cm="1">
        <f t="array" ref="I62">_xlfn.IFNA(_xlfn.XLOOKUP(I53,'RIA projected targets'!$B$12:$B$54,_xlfn.XLOOKUP(I$10,'RIA projected targets'!$C$8:$AP$8,'RIA projected targets'!$C$12:$AP$54),,0,),"-")</f>
        <v>125000</v>
      </c>
      <c r="J62" s="68" cm="1">
        <f t="array" ref="J62">_xlfn.IFNA(_xlfn.XLOOKUP(J53,'RIA projected targets'!$B$12:$B$54,_xlfn.XLOOKUP(J$10,'RIA projected targets'!$C$8:$AP$8,'RIA projected targets'!$C$12:$AP$54),,0,),"-")</f>
        <v>139050</v>
      </c>
      <c r="K62" s="68" cm="1">
        <f t="array" ref="K62">_xlfn.IFNA(_xlfn.XLOOKUP(K53,'RIA projected targets'!$B$12:$B$54,_xlfn.XLOOKUP(K$10,'RIA projected targets'!$C$8:$AP$8,'RIA projected targets'!$C$12:$AP$54),,0,),"-")</f>
        <v>153830.5</v>
      </c>
      <c r="L62" s="68" cm="1">
        <f t="array" ref="L62">_xlfn.IFNA(_xlfn.XLOOKUP(L53,'RIA projected targets'!$B$12:$B$54,_xlfn.XLOOKUP(L$10,'RIA projected targets'!$C$8:$AP$8,'RIA projected targets'!$C$12:$AP$54),,0,),"-")</f>
        <v>170465.41200000001</v>
      </c>
      <c r="M62" s="68" cm="1">
        <f t="array" ref="M62">_xlfn.IFNA(_xlfn.XLOOKUP(M53,'RIA projected targets'!$B$12:$B$54,_xlfn.XLOOKUP(M$10,'RIA projected targets'!$C$8:$AP$8,'RIA projected targets'!$C$12:$AP$54),,0,),"-")</f>
        <v>187959.97127000001</v>
      </c>
      <c r="N62" s="68" cm="1">
        <f t="array" ref="N62">_xlfn.IFNA(_xlfn.XLOOKUP(N53,'RIA projected targets'!$B$12:$B$54,_xlfn.XLOOKUP(N$10,'RIA projected targets'!$C$8:$AP$8,'RIA projected targets'!$C$12:$AP$54),,0,),"-")</f>
        <v>207510.05929970002</v>
      </c>
      <c r="O62" s="68" cm="1">
        <f t="array" ref="O62">_xlfn.IFNA(_xlfn.XLOOKUP(O53,'RIA projected targets'!$B$12:$B$54,_xlfn.XLOOKUP(O$10,'RIA projected targets'!$C$8:$AP$8,'RIA projected targets'!$C$12:$AP$54),,0,),"-")</f>
        <v>228063.988637039</v>
      </c>
      <c r="P62" s="68" cm="1">
        <f t="array" ref="P62">_xlfn.IFNA(_xlfn.XLOOKUP(P53,'RIA projected targets'!$B$12:$B$54,_xlfn.XLOOKUP(P$10,'RIA projected targets'!$C$8:$AP$8,'RIA projected targets'!$C$12:$AP$54),,0,),"-")</f>
        <v>250894.26854667353</v>
      </c>
      <c r="Q62" s="68" cm="1">
        <f t="array" ref="Q62">_xlfn.IFNA(_xlfn.XLOOKUP(Q53,'RIA projected targets'!$B$12:$B$54,_xlfn.XLOOKUP(Q$10,'RIA projected targets'!$C$8:$AP$8,'RIA projected targets'!$C$12:$AP$54),,0,),"-")</f>
        <v>274889.10766111274</v>
      </c>
      <c r="R62" s="68" cm="1">
        <f t="array" ref="R62">_xlfn.IFNA(_xlfn.XLOOKUP(R53,'RIA projected targets'!$B$12:$B$54,_xlfn.XLOOKUP(R$10,'RIA projected targets'!$C$8:$AP$8,'RIA projected targets'!$C$12:$AP$54),,0,),"-")</f>
        <v>301402.60546455561</v>
      </c>
      <c r="S62" s="68" cm="1">
        <f t="array" ref="S62">_xlfn.IFNA(_xlfn.XLOOKUP(S53,'RIA projected targets'!$B$12:$B$54,_xlfn.XLOOKUP(S$10,'RIA projected targets'!$C$8:$AP$8,'RIA projected targets'!$C$12:$AP$54),,0,),"-")</f>
        <v>330603.42931865406</v>
      </c>
      <c r="T62" s="68" cm="1">
        <f t="array" ref="T62">_xlfn.IFNA(_xlfn.XLOOKUP(T53,'RIA projected targets'!$B$12:$B$54,_xlfn.XLOOKUP(T$10,'RIA projected targets'!$C$8:$AP$8,'RIA projected targets'!$C$12:$AP$54),,0,),"-")</f>
        <v>361285.04025908042</v>
      </c>
      <c r="U62" s="68" cm="1">
        <f t="array" ref="U62">_xlfn.IFNA(_xlfn.XLOOKUP(U53,'RIA projected targets'!$B$12:$B$54,_xlfn.XLOOKUP(U$10,'RIA projected targets'!$C$8:$AP$8,'RIA projected targets'!$C$12:$AP$54),,0,),"-")</f>
        <v>394935.76565639157</v>
      </c>
      <c r="V62" s="68" cm="1">
        <f t="array" ref="V62">_xlfn.IFNA(_xlfn.XLOOKUP(V53,'RIA projected targets'!$B$12:$B$54,_xlfn.XLOOKUP(V$10,'RIA projected targets'!$C$8:$AP$8,'RIA projected targets'!$C$12:$AP$54),,0,),"-")</f>
        <v>431748.91175476019</v>
      </c>
      <c r="W62" s="68" cm="1">
        <f t="array" ref="W62">_xlfn.IFNA(_xlfn.XLOOKUP(W53,'RIA projected targets'!$B$12:$B$54,_xlfn.XLOOKUP(W$10,'RIA projected targets'!$C$8:$AP$8,'RIA projected targets'!$C$12:$AP$54),,0,),"-")</f>
        <v>471927.9941547949</v>
      </c>
      <c r="X62" s="68" cm="1">
        <f t="array" ref="X62">_xlfn.IFNA(_xlfn.XLOOKUP(X53,'RIA projected targets'!$B$12:$B$54,_xlfn.XLOOKUP(X$10,'RIA projected targets'!$C$8:$AP$8,'RIA projected targets'!$C$12:$AP$54),,0,),"-")</f>
        <v>514129.24747825251</v>
      </c>
      <c r="Y62" s="68" cm="1">
        <f t="array" ref="Y62">_xlfn.IFNA(_xlfn.XLOOKUP(Y53,'RIA projected targets'!$B$12:$B$54,_xlfn.XLOOKUP(Y$10,'RIA projected targets'!$C$8:$AP$8,'RIA projected targets'!$C$12:$AP$54),,0,),"-")</f>
        <v>560042.54724547709</v>
      </c>
      <c r="Z62" s="68" cm="1">
        <f t="array" ref="Z62">_xlfn.IFNA(_xlfn.XLOOKUP(Z53,'RIA projected targets'!$B$12:$B$54,_xlfn.XLOOKUP(Z$10,'RIA projected targets'!$C$8:$AP$8,'RIA projected targets'!$C$12:$AP$54),,0,),"-")</f>
        <v>609900.77630827646</v>
      </c>
      <c r="AA62" s="68" cm="1">
        <f t="array" ref="AA62">_xlfn.IFNA(_xlfn.XLOOKUP(AA53,'RIA projected targets'!$B$12:$B$54,_xlfn.XLOOKUP(AA$10,'RIA projected targets'!$C$8:$AP$8,'RIA projected targets'!$C$12:$AP$54),,0,),"-")</f>
        <v>663948.89388356265</v>
      </c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</row>
    <row r="63" spans="2:42" s="44" customFormat="1" ht="13.2" x14ac:dyDescent="0.25">
      <c r="B63" s="44" t="s">
        <v>72</v>
      </c>
      <c r="C63" s="67" t="s">
        <v>13</v>
      </c>
      <c r="D63" s="68" t="str" cm="1">
        <f t="array" ref="D63">_xlfn.IFNA(_xlfn.XLOOKUP(D53,'RIA projected targets'!$B$58:$B$100,_xlfn.XLOOKUP(D$10,'RIA projected targets'!$C$8:$AP$8,'RIA projected targets'!$C$58:$AP$100),,0,),"-")</f>
        <v>-</v>
      </c>
      <c r="E63" s="68" t="str" cm="1">
        <f t="array" ref="E63">_xlfn.IFNA(_xlfn.XLOOKUP(E53,'RIA projected targets'!$B$58:$B$100,_xlfn.XLOOKUP(E$10,'RIA projected targets'!$C$8:$AP$8,'RIA projected targets'!$C$58:$AP$100),,0,),"-")</f>
        <v>-</v>
      </c>
      <c r="F63" s="68" t="str" cm="1">
        <f t="array" ref="F63">_xlfn.IFNA(_xlfn.XLOOKUP(F53,'RIA projected targets'!$B$58:$B$100,_xlfn.XLOOKUP(F$10,'RIA projected targets'!$C$8:$AP$8,'RIA projected targets'!$C$58:$AP$100),,0,),"-")</f>
        <v>-</v>
      </c>
      <c r="G63" s="68" t="str" cm="1">
        <f t="array" ref="G63">_xlfn.IFNA(_xlfn.XLOOKUP(G53,'RIA projected targets'!$B$58:$B$100,_xlfn.XLOOKUP(G$10,'RIA projected targets'!$C$8:$AP$8,'RIA projected targets'!$C$58:$AP$100),,0,),"-")</f>
        <v>-</v>
      </c>
      <c r="H63" s="68" t="str" cm="1">
        <f t="array" ref="H63">_xlfn.IFNA(_xlfn.XLOOKUP(H53,'RIA projected targets'!$B$58:$B$100,_xlfn.XLOOKUP(H$10,'RIA projected targets'!$C$8:$AP$8,'RIA projected targets'!$C$58:$AP$100),,0,),"-")</f>
        <v>-</v>
      </c>
      <c r="I63" s="68" cm="1">
        <f t="array" ref="I63">_xlfn.IFNA(_xlfn.XLOOKUP(I53,'RIA projected targets'!$B$58:$B$100,_xlfn.XLOOKUP(I$10,'RIA projected targets'!$C$8:$AP$8,'RIA projected targets'!$C$58:$AP$100),,0,),"-")</f>
        <v>179000</v>
      </c>
      <c r="J63" s="68" cm="1">
        <f t="array" ref="J63">_xlfn.IFNA(_xlfn.XLOOKUP(J53,'RIA projected targets'!$B$58:$B$100,_xlfn.XLOOKUP(J$10,'RIA projected targets'!$C$8:$AP$8,'RIA projected targets'!$C$58:$AP$100),,0,),"-")</f>
        <v>200850</v>
      </c>
      <c r="K63" s="68" cm="1">
        <f t="array" ref="K63">_xlfn.IFNA(_xlfn.XLOOKUP(K53,'RIA projected targets'!$B$58:$B$100,_xlfn.XLOOKUP(K$10,'RIA projected targets'!$C$8:$AP$8,'RIA projected targets'!$C$58:$AP$100),,0,),"-")</f>
        <v>225971.7</v>
      </c>
      <c r="L63" s="68" cm="1">
        <f t="array" ref="L63">_xlfn.IFNA(_xlfn.XLOOKUP(L53,'RIA projected targets'!$B$58:$B$100,_xlfn.XLOOKUP(L$10,'RIA projected targets'!$C$8:$AP$8,'RIA projected targets'!$C$58:$AP$100),,0,),"-")</f>
        <v>252419.93700000001</v>
      </c>
      <c r="M63" s="68" cm="1">
        <f t="array" ref="M63">_xlfn.IFNA(_xlfn.XLOOKUP(M53,'RIA projected targets'!$B$58:$B$100,_xlfn.XLOOKUP(M$10,'RIA projected targets'!$C$8:$AP$8,'RIA projected targets'!$C$58:$AP$100),,0,),"-")</f>
        <v>281377.20250000001</v>
      </c>
      <c r="N63" s="68" cm="1">
        <f t="array" ref="N63">_xlfn.IFNA(_xlfn.XLOOKUP(N53,'RIA projected targets'!$B$58:$B$100,_xlfn.XLOOKUP(N$10,'RIA projected targets'!$C$8:$AP$8,'RIA projected targets'!$C$58:$AP$100),,0,),"-")</f>
        <v>314163.27413530007</v>
      </c>
      <c r="O63" s="68" cm="1">
        <f t="array" ref="O63">_xlfn.IFNA(_xlfn.XLOOKUP(O53,'RIA projected targets'!$B$58:$B$100,_xlfn.XLOOKUP(O$10,'RIA projected targets'!$C$8:$AP$8,'RIA projected targets'!$C$58:$AP$100),,0,),"-")</f>
        <v>348663.27058646799</v>
      </c>
      <c r="P63" s="68" cm="1">
        <f t="array" ref="P63">_xlfn.IFNA(_xlfn.XLOOKUP(P53,'RIA projected targets'!$B$58:$B$100,_xlfn.XLOOKUP(P$10,'RIA projected targets'!$C$8:$AP$8,'RIA projected targets'!$C$58:$AP$100),,0,),"-")</f>
        <v>387410.26760883414</v>
      </c>
      <c r="Q63" s="68" cm="1">
        <f t="array" ref="Q63">_xlfn.IFNA(_xlfn.XLOOKUP(Q53,'RIA projected targets'!$B$58:$B$100,_xlfn.XLOOKUP(Q$10,'RIA projected targets'!$C$8:$AP$8,'RIA projected targets'!$C$58:$AP$100),,0,),"-")</f>
        <v>429435.05759040191</v>
      </c>
      <c r="R63" s="68" cm="1">
        <f t="array" ref="R63">_xlfn.IFNA(_xlfn.XLOOKUP(R53,'RIA projected targets'!$B$58:$B$100,_xlfn.XLOOKUP(R$10,'RIA projected targets'!$C$8:$AP$8,'RIA projected targets'!$C$58:$AP$100),,0,),"-")</f>
        <v>474937.43891384517</v>
      </c>
      <c r="S63" s="68" cm="1">
        <f t="array" ref="S63">_xlfn.IFNA(_xlfn.XLOOKUP(S53,'RIA projected targets'!$B$58:$B$100,_xlfn.XLOOKUP(S$10,'RIA projected targets'!$C$8:$AP$8,'RIA projected targets'!$C$58:$AP$100),,0,),"-")</f>
        <v>524127.3879442077</v>
      </c>
      <c r="T63" s="68" cm="1">
        <f t="array" ref="T63">_xlfn.IFNA(_xlfn.XLOOKUP(T53,'RIA projected targets'!$B$58:$B$100,_xlfn.XLOOKUP(T$10,'RIA projected targets'!$C$8:$AP$8,'RIA projected targets'!$C$58:$AP$100),,0,),"-")</f>
        <v>577225.52409209381</v>
      </c>
      <c r="U63" s="68" cm="1">
        <f t="array" ref="U63">_xlfn.IFNA(_xlfn.XLOOKUP(U53,'RIA projected targets'!$B$58:$B$100,_xlfn.XLOOKUP(U$10,'RIA projected targets'!$C$8:$AP$8,'RIA projected targets'!$C$58:$AP$100),,0,),"-")</f>
        <v>635889.35553339589</v>
      </c>
      <c r="V63" s="68" cm="1">
        <f t="array" ref="V63">_xlfn.IFNA(_xlfn.XLOOKUP(V53,'RIA projected targets'!$B$58:$B$100,_xlfn.XLOOKUP(V$10,'RIA projected targets'!$C$8:$AP$8,'RIA projected targets'!$C$58:$AP$100),,0,),"-")</f>
        <v>699022.04760294477</v>
      </c>
      <c r="W63" s="68" cm="1">
        <f t="array" ref="W63">_xlfn.IFNA(_xlfn.XLOOKUP(W53,'RIA projected targets'!$B$58:$B$100,_xlfn.XLOOKUP(W$10,'RIA projected targets'!$C$8:$AP$8,'RIA projected targets'!$C$58:$AP$100),,0,),"-")</f>
        <v>768395.58022639691</v>
      </c>
      <c r="X63" s="68" cm="1">
        <f t="array" ref="X63">_xlfn.IFNA(_xlfn.XLOOKUP(X53,'RIA projected targets'!$B$58:$B$100,_xlfn.XLOOKUP(X$10,'RIA projected targets'!$C$8:$AP$8,'RIA projected targets'!$C$58:$AP$100),,0,),"-")</f>
        <v>842860.37238101417</v>
      </c>
      <c r="Y63" s="68" cm="1">
        <f t="array" ref="Y63">_xlfn.IFNA(_xlfn.XLOOKUP(Y53,'RIA projected targets'!$B$58:$B$100,_xlfn.XLOOKUP(Y$10,'RIA projected targets'!$C$8:$AP$8,'RIA projected targets'!$C$58:$AP$100),,0,),"-")</f>
        <v>924310.90892090229</v>
      </c>
      <c r="Z63" s="68" cm="1">
        <f t="array" ref="Z63">_xlfn.IFNA(_xlfn.XLOOKUP(Z53,'RIA projected targets'!$B$58:$B$100,_xlfn.XLOOKUP(Z$10,'RIA projected targets'!$C$8:$AP$8,'RIA projected targets'!$C$58:$AP$100),,0,),"-")</f>
        <v>1011542.7509503124</v>
      </c>
      <c r="AA63" s="68" cm="1">
        <f t="array" ref="AA63">_xlfn.IFNA(_xlfn.XLOOKUP(AA53,'RIA projected targets'!$B$58:$B$100,_xlfn.XLOOKUP(AA$10,'RIA projected targets'!$C$8:$AP$8,'RIA projected targets'!$C$58:$AP$100),,0,),"-")</f>
        <v>1106581.489805938</v>
      </c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</row>
    <row r="64" spans="2:42" s="12" customFormat="1" ht="13.2" x14ac:dyDescent="0.25"/>
    <row r="65" spans="2:42" s="12" customFormat="1" ht="13.2" x14ac:dyDescent="0.25">
      <c r="B65" s="35" t="s">
        <v>60</v>
      </c>
      <c r="C65" s="27">
        <v>32</v>
      </c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</row>
    <row r="66" spans="2:42" s="12" customFormat="1" ht="13.2" x14ac:dyDescent="0.25">
      <c r="B66" s="21" t="s">
        <v>48</v>
      </c>
      <c r="C66" s="45" t="s">
        <v>58</v>
      </c>
      <c r="D66" s="12">
        <f>C65</f>
        <v>32</v>
      </c>
      <c r="E66" s="12">
        <f>D66+1</f>
        <v>33</v>
      </c>
      <c r="F66" s="12">
        <f t="shared" ref="F66" si="210">E66+1</f>
        <v>34</v>
      </c>
      <c r="G66" s="12">
        <f t="shared" ref="G66" si="211">F66+1</f>
        <v>35</v>
      </c>
      <c r="H66" s="12">
        <f t="shared" ref="H66" si="212">G66+1</f>
        <v>36</v>
      </c>
      <c r="I66" s="12">
        <f t="shared" ref="I66" si="213">H66+1</f>
        <v>37</v>
      </c>
      <c r="J66" s="12">
        <f t="shared" ref="J66" si="214">I66+1</f>
        <v>38</v>
      </c>
      <c r="K66" s="12">
        <f t="shared" ref="K66" si="215">J66+1</f>
        <v>39</v>
      </c>
      <c r="L66" s="12">
        <f t="shared" ref="L66" si="216">K66+1</f>
        <v>40</v>
      </c>
      <c r="M66" s="12">
        <f t="shared" ref="M66" si="217">L66+1</f>
        <v>41</v>
      </c>
      <c r="N66" s="12">
        <f t="shared" ref="N66" si="218">M66+1</f>
        <v>42</v>
      </c>
      <c r="O66" s="12">
        <f t="shared" ref="O66" si="219">N66+1</f>
        <v>43</v>
      </c>
      <c r="P66" s="12">
        <f t="shared" ref="P66" si="220">O66+1</f>
        <v>44</v>
      </c>
      <c r="Q66" s="12">
        <f t="shared" ref="Q66" si="221">P66+1</f>
        <v>45</v>
      </c>
      <c r="R66" s="12">
        <f t="shared" ref="R66" si="222">Q66+1</f>
        <v>46</v>
      </c>
      <c r="S66" s="12">
        <f t="shared" ref="S66" si="223">R66+1</f>
        <v>47</v>
      </c>
      <c r="T66" s="12">
        <f t="shared" ref="T66" si="224">S66+1</f>
        <v>48</v>
      </c>
      <c r="U66" s="12">
        <f t="shared" ref="U66" si="225">T66+1</f>
        <v>49</v>
      </c>
      <c r="V66" s="12">
        <f t="shared" ref="V66" si="226">U66+1</f>
        <v>50</v>
      </c>
      <c r="W66" s="12">
        <f t="shared" ref="W66" si="227">V66+1</f>
        <v>51</v>
      </c>
      <c r="X66" s="12">
        <f t="shared" ref="X66" si="228">W66+1</f>
        <v>52</v>
      </c>
      <c r="Y66" s="12">
        <f t="shared" ref="Y66" si="229">X66+1</f>
        <v>53</v>
      </c>
      <c r="Z66" s="12">
        <f t="shared" ref="Z66" si="230">Y66+1</f>
        <v>54</v>
      </c>
      <c r="AA66" s="12">
        <f t="shared" ref="AA66" si="231">Z66+1</f>
        <v>55</v>
      </c>
      <c r="AB66" s="12">
        <f t="shared" ref="AB66" si="232">AA66+1</f>
        <v>56</v>
      </c>
      <c r="AC66" s="12">
        <f t="shared" ref="AC66" si="233">AB66+1</f>
        <v>57</v>
      </c>
      <c r="AD66" s="12">
        <f t="shared" ref="AD66" si="234">AC66+1</f>
        <v>58</v>
      </c>
      <c r="AE66" s="12">
        <f t="shared" ref="AE66" si="235">AD66+1</f>
        <v>59</v>
      </c>
      <c r="AF66" s="12">
        <f t="shared" ref="AF66" si="236">AE66+1</f>
        <v>60</v>
      </c>
    </row>
    <row r="67" spans="2:42" s="12" customFormat="1" ht="13.2" x14ac:dyDescent="0.25">
      <c r="B67" s="12" t="s">
        <v>50</v>
      </c>
      <c r="C67" s="45" t="s">
        <v>13</v>
      </c>
      <c r="D67" s="46">
        <f>_xlfn.XLOOKUP(D66,'EPF Cohorts'!$B$5:$B$11,'EPF Cohorts'!$G$5:$G$11)</f>
        <v>61213.79930182251</v>
      </c>
      <c r="E67" s="46">
        <f>D74</f>
        <v>72327.570165314595</v>
      </c>
      <c r="F67" s="46">
        <f t="shared" ref="F67:Z67" si="237">E74</f>
        <v>84648.936571571176</v>
      </c>
      <c r="G67" s="46">
        <f t="shared" si="237"/>
        <v>98282.440835428395</v>
      </c>
      <c r="H67" s="46">
        <f t="shared" si="237"/>
        <v>113340.64462077654</v>
      </c>
      <c r="I67" s="46">
        <f t="shared" si="237"/>
        <v>129944.70129379519</v>
      </c>
      <c r="J67" s="46">
        <f t="shared" si="237"/>
        <v>148224.96728991784</v>
      </c>
      <c r="K67" s="46">
        <f t="shared" si="237"/>
        <v>168166.23842084757</v>
      </c>
      <c r="L67" s="46">
        <f t="shared" si="237"/>
        <v>189424.4984556206</v>
      </c>
      <c r="M67" s="46">
        <f t="shared" si="237"/>
        <v>212556.82677829405</v>
      </c>
      <c r="N67" s="46">
        <f t="shared" si="237"/>
        <v>237706.46026872122</v>
      </c>
      <c r="O67" s="46">
        <f t="shared" si="237"/>
        <v>265026.78366106877</v>
      </c>
      <c r="P67" s="46">
        <f t="shared" si="237"/>
        <v>294610.95386864763</v>
      </c>
      <c r="Q67" s="46">
        <f t="shared" si="237"/>
        <v>326624.68362602522</v>
      </c>
      <c r="R67" s="46">
        <f t="shared" si="237"/>
        <v>361245.06925903412</v>
      </c>
      <c r="S67" s="46">
        <f t="shared" si="237"/>
        <v>398661.34422310989</v>
      </c>
      <c r="T67" s="46">
        <f t="shared" si="237"/>
        <v>439075.68137988209</v>
      </c>
      <c r="U67" s="46">
        <f t="shared" si="237"/>
        <v>482483.57811368728</v>
      </c>
      <c r="V67" s="46">
        <f t="shared" si="237"/>
        <v>529084.4511772485</v>
      </c>
      <c r="W67" s="46">
        <f t="shared" si="237"/>
        <v>579090.39981027134</v>
      </c>
      <c r="X67" s="46">
        <f t="shared" si="237"/>
        <v>632726.99506660667</v>
      </c>
      <c r="Y67" s="46">
        <f t="shared" si="237"/>
        <v>690234.11778785032</v>
      </c>
      <c r="Z67" s="46">
        <f t="shared" si="237"/>
        <v>751772.17729701777</v>
      </c>
      <c r="AA67" s="46">
        <f t="shared" ref="AA67" si="238">Z74</f>
        <v>817598.97762572777</v>
      </c>
      <c r="AB67" s="46">
        <f t="shared" ref="AB67" si="239">AA74</f>
        <v>887988.18602138641</v>
      </c>
      <c r="AC67" s="46">
        <f t="shared" ref="AC67" si="240">AB74</f>
        <v>963230.29378344887</v>
      </c>
      <c r="AD67" s="46">
        <f t="shared" ref="AD67" si="241">AC74</f>
        <v>1043633.6350242749</v>
      </c>
      <c r="AE67" s="46">
        <f t="shared" ref="AE67" si="242">AD74</f>
        <v>1129525.4668488342</v>
      </c>
      <c r="AF67" s="46">
        <f t="shared" ref="AF67" si="243">AE74</f>
        <v>1221253.114658932</v>
      </c>
      <c r="AG67" s="46"/>
      <c r="AH67" s="46"/>
      <c r="AI67" s="46"/>
      <c r="AJ67" s="46"/>
      <c r="AK67" s="46"/>
      <c r="AL67" s="46"/>
      <c r="AM67" s="46"/>
    </row>
    <row r="68" spans="2:42" s="12" customFormat="1" ht="13.2" x14ac:dyDescent="0.25">
      <c r="B68" s="12" t="s">
        <v>70</v>
      </c>
      <c r="C68" s="45" t="s">
        <v>13</v>
      </c>
      <c r="D68" s="46" cm="1">
        <f t="array" ref="D68">_xlfn.XLOOKUP(D66,'Salary projections'!$B$10:$B$48,_xlfn.XLOOKUP(D$10,'Salary projections'!$D$9:$AS$9,'Salary projections'!$D$10:$AS$48,,0),,0)*12</f>
        <v>39521.664000000004</v>
      </c>
      <c r="E68" s="46" cm="1">
        <f t="array" ref="E68">_xlfn.XLOOKUP(E66,'Salary projections'!$B$10:$B$48,_xlfn.XLOOKUP(E$10,'Salary projections'!$D$9:$AS$9,'Salary projections'!$D$10:$AS$48,,0),,0)*12</f>
        <v>42330.882048000007</v>
      </c>
      <c r="F68" s="46" cm="1">
        <f t="array" ref="F68">_xlfn.XLOOKUP(F66,'Salary projections'!$B$10:$B$48,_xlfn.XLOOKUP(F$10,'Salary projections'!$D$9:$AS$9,'Salary projections'!$D$10:$AS$48,,0),,0)*12</f>
        <v>45301.602877440004</v>
      </c>
      <c r="G68" s="46" cm="1">
        <f t="array" ref="G68">_xlfn.XLOOKUP(G66,'Salary projections'!$B$10:$B$48,_xlfn.XLOOKUP(G$10,'Salary projections'!$D$9:$AS$9,'Salary projections'!$D$10:$AS$48,,0),,0)*12</f>
        <v>48442.251961958398</v>
      </c>
      <c r="H68" s="46" cm="1">
        <f t="array" ref="H68">_xlfn.XLOOKUP(H66,'Salary projections'!$B$10:$B$48,_xlfn.XLOOKUP(H$10,'Salary projections'!$D$9:$AS$9,'Salary projections'!$D$10:$AS$48,,0),,0)*12</f>
        <v>51761.670408634367</v>
      </c>
      <c r="I68" s="46" cm="1">
        <f t="array" ref="I68">_xlfn.XLOOKUP(I66,'Salary projections'!$B$10:$B$48,_xlfn.XLOOKUP(I$10,'Salary projections'!$D$9:$AS$9,'Salary projections'!$D$10:$AS$48,,0),,0)*12</f>
        <v>55269.134727905286</v>
      </c>
      <c r="J68" s="46" cm="1">
        <f t="array" ref="J68">_xlfn.XLOOKUP(J66,'Salary projections'!$B$10:$B$48,_xlfn.XLOOKUP(J$10,'Salary projections'!$D$9:$AS$9,'Salary projections'!$D$10:$AS$48,,0),,0)*12</f>
        <v>58136.813261216026</v>
      </c>
      <c r="K68" s="46" cm="1">
        <f t="array" ref="K68">_xlfn.XLOOKUP(K66,'Salary projections'!$B$10:$B$48,_xlfn.XLOOKUP(K$10,'Salary projections'!$D$9:$AS$9,'Salary projections'!$D$10:$AS$48,,0),,0)*12</f>
        <v>61145.475461626978</v>
      </c>
      <c r="L68" s="46" cm="1">
        <f t="array" ref="L68">_xlfn.XLOOKUP(L66,'Salary projections'!$B$10:$B$48,_xlfn.XLOOKUP(L$10,'Salary projections'!$D$9:$AS$9,'Salary projections'!$D$10:$AS$48,,0),,0)*12</f>
        <v>64301.811736852884</v>
      </c>
      <c r="M68" s="46" cm="1">
        <f t="array" ref="M68">_xlfn.XLOOKUP(M66,'Salary projections'!$B$10:$B$48,_xlfn.XLOOKUP(M$10,'Salary projections'!$D$9:$AS$9,'Salary projections'!$D$10:$AS$48,,0),,0)*12</f>
        <v>67612.822153358211</v>
      </c>
      <c r="N68" s="46" cm="1">
        <f t="array" ref="N68">_xlfn.XLOOKUP(N66,'Salary projections'!$B$10:$B$48,_xlfn.XLOOKUP(N$10,'Salary projections'!$D$9:$AS$9,'Salary projections'!$D$10:$AS$48,,0),,0)*12</f>
        <v>71085.83050440505</v>
      </c>
      <c r="O68" s="46" cm="1">
        <f t="array" ref="O68">_xlfn.XLOOKUP(O66,'Salary projections'!$B$10:$B$48,_xlfn.XLOOKUP(O$10,'Salary projections'!$D$9:$AS$9,'Salary projections'!$D$10:$AS$48,,0),,0)*12</f>
        <v>74328.881366335758</v>
      </c>
      <c r="P68" s="46" cm="1">
        <f t="array" ref="P68">_xlfn.XLOOKUP(P66,'Salary projections'!$B$10:$B$48,_xlfn.XLOOKUP(P$10,'Salary projections'!$D$9:$AS$9,'Salary projections'!$D$10:$AS$48,,0),,0)*12</f>
        <v>77717.638968413841</v>
      </c>
      <c r="Q68" s="46" cm="1">
        <f t="array" ref="Q68">_xlfn.XLOOKUP(Q66,'Salary projections'!$B$10:$B$48,_xlfn.XLOOKUP(Q$10,'Salary projections'!$D$9:$AS$9,'Salary projections'!$D$10:$AS$48,,0),,0)*12</f>
        <v>81258.57096847205</v>
      </c>
      <c r="R68" s="46" cm="1">
        <f t="array" ref="R68">_xlfn.XLOOKUP(R66,'Salary projections'!$B$10:$B$48,_xlfn.XLOOKUP(R$10,'Salary projections'!$D$9:$AS$9,'Salary projections'!$D$10:$AS$48,,0),,0)*12</f>
        <v>84958.429306185455</v>
      </c>
      <c r="S68" s="46" cm="1">
        <f t="array" ref="S68">_xlfn.XLOOKUP(S66,'Salary projections'!$B$10:$B$48,_xlfn.XLOOKUP(S$10,'Salary projections'!$D$9:$AS$9,'Salary projections'!$D$10:$AS$48,,0),,0)*12</f>
        <v>88824.262597366411</v>
      </c>
      <c r="T68" s="46" cm="1">
        <f t="array" ref="T68">_xlfn.XLOOKUP(T66,'Salary projections'!$B$10:$B$48,_xlfn.XLOOKUP(T$10,'Salary projections'!$D$9:$AS$9,'Salary projections'!$D$10:$AS$48,,0),,0)*12</f>
        <v>91623.629357540252</v>
      </c>
      <c r="U68" s="46" cm="1">
        <f t="array" ref="U68">_xlfn.XLOOKUP(U66,'Salary projections'!$B$10:$B$48,_xlfn.XLOOKUP(U$10,'Salary projections'!$D$9:$AS$9,'Salary projections'!$D$10:$AS$48,,0),,0)*12</f>
        <v>94504.826638372222</v>
      </c>
      <c r="V68" s="46" cm="1">
        <f t="array" ref="V68">_xlfn.XLOOKUP(V66,'Salary projections'!$B$10:$B$48,_xlfn.XLOOKUP(V$10,'Salary projections'!$D$9:$AS$9,'Salary projections'!$D$10:$AS$48,,0),,0)*12</f>
        <v>97469.92189469868</v>
      </c>
      <c r="W68" s="46" cm="1">
        <f t="array" ref="W68">_xlfn.XLOOKUP(W66,'Salary projections'!$B$10:$B$48,_xlfn.XLOOKUP(W$10,'Salary projections'!$D$9:$AS$9,'Salary projections'!$D$10:$AS$48,,0),,0)*12</f>
        <v>100521.01704890985</v>
      </c>
      <c r="X68" s="46" cm="1">
        <f t="array" ref="X68">_xlfn.XLOOKUP(X66,'Salary projections'!$B$10:$B$48,_xlfn.XLOOKUP(X$10,'Salary projections'!$D$9:$AS$9,'Salary projections'!$D$10:$AS$48,,0),,0)*12</f>
        <v>103660.24794042643</v>
      </c>
      <c r="Y68" s="46" cm="1">
        <f t="array" ref="Y68">_xlfn.XLOOKUP(Y66,'Salary projections'!$B$10:$B$48,_xlfn.XLOOKUP(Y$10,'Salary projections'!$D$9:$AS$9,'Salary projections'!$D$10:$AS$48,,0),,0)*12</f>
        <v>106357.4051186624</v>
      </c>
      <c r="Z68" s="46" cm="1">
        <f t="array" ref="Z68">_xlfn.XLOOKUP(Z66,'Salary projections'!$B$10:$B$48,_xlfn.XLOOKUP(Z$10,'Salary projections'!$D$9:$AS$9,'Salary projections'!$D$10:$AS$48,,0),,0)*12</f>
        <v>109104.47847445255</v>
      </c>
      <c r="AA68" s="46" cm="1">
        <f t="array" ref="AA68">_xlfn.XLOOKUP(AA66,'Salary projections'!$B$10:$B$48,_xlfn.XLOOKUP(AA$10,'Salary projections'!$D$9:$AS$9,'Salary projections'!$D$10:$AS$48,,0),,0)*12</f>
        <v>111901.14585051604</v>
      </c>
      <c r="AB68" s="46" cm="1">
        <f t="array" ref="AB68">_xlfn.XLOOKUP(AB66,'Salary projections'!$B$10:$B$48,_xlfn.XLOOKUP(AB$10,'Salary projections'!$D$9:$AS$9,'Salary projections'!$D$10:$AS$48,,0),,0)*12</f>
        <v>114746.97945110548</v>
      </c>
      <c r="AC68" s="46" cm="1">
        <f t="array" ref="AC68">_xlfn.XLOOKUP(AC66,'Salary projections'!$B$10:$B$48,_xlfn.XLOOKUP(AC$10,'Salary projections'!$D$9:$AS$9,'Salary projections'!$D$10:$AS$48,,0),,0)*12</f>
        <v>117641.43790638132</v>
      </c>
      <c r="AD68" s="46" cm="1">
        <f t="array" ref="AD68">_xlfn.XLOOKUP(AD66,'Salary projections'!$B$10:$B$48,_xlfn.XLOOKUP(AD$10,'Salary projections'!$D$9:$AS$9,'Salary projections'!$D$10:$AS$48,,0),,0)*12</f>
        <v>120583.85787095738</v>
      </c>
      <c r="AE68" s="46" cm="1">
        <f t="array" ref="AE68">_xlfn.XLOOKUP(AE66,'Salary projections'!$B$10:$B$48,_xlfn.XLOOKUP(AE$10,'Salary projections'!$D$9:$AS$9,'Salary projections'!$D$10:$AS$48,,0),,0)*12</f>
        <v>123573.44513204944</v>
      </c>
      <c r="AF68" s="46" cm="1">
        <f t="array" ref="AF68">_xlfn.XLOOKUP(AF66,'Salary projections'!$B$10:$B$48,_xlfn.XLOOKUP(AF$10,'Salary projections'!$D$9:$AS$9,'Salary projections'!$D$10:$AS$48,,0),,0)*12</f>
        <v>126609.26520143519</v>
      </c>
      <c r="AG68" s="46"/>
      <c r="AH68" s="46"/>
      <c r="AI68" s="46"/>
      <c r="AJ68" s="46"/>
      <c r="AK68" s="46"/>
      <c r="AL68" s="46"/>
      <c r="AM68" s="46"/>
    </row>
    <row r="69" spans="2:42" s="12" customFormat="1" ht="13.2" x14ac:dyDescent="0.25">
      <c r="B69" s="12" t="s">
        <v>55</v>
      </c>
      <c r="C69" s="45" t="s">
        <v>14</v>
      </c>
      <c r="D69" s="36">
        <f t="shared" ref="D69:AF69" si="244">IF((D68/12&lt;5000),$C$6,$C$7)</f>
        <v>0.24</v>
      </c>
      <c r="E69" s="36">
        <f t="shared" si="244"/>
        <v>0.24</v>
      </c>
      <c r="F69" s="36">
        <f t="shared" si="244"/>
        <v>0.24</v>
      </c>
      <c r="G69" s="36">
        <f t="shared" si="244"/>
        <v>0.24</v>
      </c>
      <c r="H69" s="36">
        <f t="shared" si="244"/>
        <v>0.24</v>
      </c>
      <c r="I69" s="36">
        <f t="shared" si="244"/>
        <v>0.24</v>
      </c>
      <c r="J69" s="36">
        <f t="shared" si="244"/>
        <v>0.24</v>
      </c>
      <c r="K69" s="36">
        <f t="shared" si="244"/>
        <v>0.22999999999999998</v>
      </c>
      <c r="L69" s="36">
        <f t="shared" si="244"/>
        <v>0.22999999999999998</v>
      </c>
      <c r="M69" s="36">
        <f t="shared" si="244"/>
        <v>0.22999999999999998</v>
      </c>
      <c r="N69" s="36">
        <f t="shared" si="244"/>
        <v>0.22999999999999998</v>
      </c>
      <c r="O69" s="36">
        <f t="shared" si="244"/>
        <v>0.22999999999999998</v>
      </c>
      <c r="P69" s="36">
        <f t="shared" si="244"/>
        <v>0.22999999999999998</v>
      </c>
      <c r="Q69" s="36">
        <f t="shared" si="244"/>
        <v>0.22999999999999998</v>
      </c>
      <c r="R69" s="36">
        <f t="shared" si="244"/>
        <v>0.22999999999999998</v>
      </c>
      <c r="S69" s="36">
        <f t="shared" si="244"/>
        <v>0.22999999999999998</v>
      </c>
      <c r="T69" s="36">
        <f t="shared" si="244"/>
        <v>0.22999999999999998</v>
      </c>
      <c r="U69" s="36">
        <f t="shared" si="244"/>
        <v>0.22999999999999998</v>
      </c>
      <c r="V69" s="36">
        <f t="shared" si="244"/>
        <v>0.22999999999999998</v>
      </c>
      <c r="W69" s="36">
        <f t="shared" si="244"/>
        <v>0.22999999999999998</v>
      </c>
      <c r="X69" s="36">
        <f t="shared" si="244"/>
        <v>0.22999999999999998</v>
      </c>
      <c r="Y69" s="36">
        <f t="shared" si="244"/>
        <v>0.22999999999999998</v>
      </c>
      <c r="Z69" s="36">
        <f t="shared" si="244"/>
        <v>0.22999999999999998</v>
      </c>
      <c r="AA69" s="36">
        <f t="shared" si="244"/>
        <v>0.22999999999999998</v>
      </c>
      <c r="AB69" s="36">
        <f t="shared" si="244"/>
        <v>0.22999999999999998</v>
      </c>
      <c r="AC69" s="36">
        <f t="shared" si="244"/>
        <v>0.22999999999999998</v>
      </c>
      <c r="AD69" s="36">
        <f t="shared" si="244"/>
        <v>0.22999999999999998</v>
      </c>
      <c r="AE69" s="36">
        <f t="shared" si="244"/>
        <v>0.22999999999999998</v>
      </c>
      <c r="AF69" s="36">
        <f t="shared" si="244"/>
        <v>0.22999999999999998</v>
      </c>
      <c r="AG69" s="36"/>
      <c r="AH69" s="36"/>
      <c r="AI69" s="36"/>
      <c r="AJ69" s="36"/>
      <c r="AK69" s="36"/>
      <c r="AL69" s="36"/>
      <c r="AM69" s="36"/>
    </row>
    <row r="70" spans="2:42" s="12" customFormat="1" ht="13.2" x14ac:dyDescent="0.25">
      <c r="B70" s="12" t="s">
        <v>55</v>
      </c>
      <c r="C70" s="45" t="s">
        <v>13</v>
      </c>
      <c r="D70" s="46">
        <f>D68*D69</f>
        <v>9485.1993600000005</v>
      </c>
      <c r="E70" s="46">
        <f>E68*E69</f>
        <v>10159.411691520001</v>
      </c>
      <c r="F70" s="46">
        <f t="shared" ref="F70" si="245">F68*F69</f>
        <v>10872.384690585601</v>
      </c>
      <c r="G70" s="46">
        <f t="shared" ref="G70" si="246">G68*G69</f>
        <v>11626.140470870016</v>
      </c>
      <c r="H70" s="46">
        <f t="shared" ref="H70" si="247">H68*H69</f>
        <v>12422.800898072248</v>
      </c>
      <c r="I70" s="46">
        <f t="shared" ref="I70" si="248">I68*I69</f>
        <v>13264.592334697269</v>
      </c>
      <c r="J70" s="46">
        <f t="shared" ref="J70" si="249">J68*J69</f>
        <v>13952.835182691846</v>
      </c>
      <c r="K70" s="46">
        <f t="shared" ref="K70" si="250">K68*K69</f>
        <v>14063.459356174204</v>
      </c>
      <c r="L70" s="46">
        <f t="shared" ref="L70" si="251">L68*L69</f>
        <v>14789.416699476162</v>
      </c>
      <c r="M70" s="46">
        <f t="shared" ref="M70" si="252">M68*M69</f>
        <v>15550.949095272388</v>
      </c>
      <c r="N70" s="46">
        <f t="shared" ref="N70" si="253">N68*N69</f>
        <v>16349.74101601316</v>
      </c>
      <c r="O70" s="46">
        <f t="shared" ref="O70" si="254">O68*O69</f>
        <v>17095.642714257225</v>
      </c>
      <c r="P70" s="46">
        <f t="shared" ref="P70" si="255">P68*P69</f>
        <v>17875.056962735183</v>
      </c>
      <c r="Q70" s="46">
        <f t="shared" ref="Q70" si="256">Q68*Q69</f>
        <v>18689.47132274857</v>
      </c>
      <c r="R70" s="46">
        <f t="shared" ref="R70" si="257">R68*R69</f>
        <v>19540.438740422655</v>
      </c>
      <c r="S70" s="46">
        <f t="shared" ref="S70" si="258">S68*S69</f>
        <v>20429.580397394271</v>
      </c>
      <c r="T70" s="46">
        <f t="shared" ref="T70" si="259">T68*T69</f>
        <v>21073.434752234258</v>
      </c>
      <c r="U70" s="46">
        <f t="shared" ref="U70" si="260">U68*U69</f>
        <v>21736.11012682561</v>
      </c>
      <c r="V70" s="46">
        <f t="shared" ref="V70" si="261">V68*V69</f>
        <v>22418.082035780695</v>
      </c>
      <c r="W70" s="46">
        <f t="shared" ref="W70" si="262">W68*W69</f>
        <v>23119.833921249265</v>
      </c>
      <c r="X70" s="46">
        <f t="shared" ref="X70" si="263">X68*X69</f>
        <v>23841.857026298076</v>
      </c>
      <c r="Y70" s="46">
        <f t="shared" ref="Y70" si="264">Y68*Y69</f>
        <v>24462.203177292351</v>
      </c>
      <c r="Z70" s="46">
        <f t="shared" ref="Z70:AF70" si="265">Z68*Z69</f>
        <v>25094.030049124085</v>
      </c>
      <c r="AA70" s="46">
        <f t="shared" si="265"/>
        <v>25737.263545618687</v>
      </c>
      <c r="AB70" s="46">
        <f t="shared" si="265"/>
        <v>26391.805273754257</v>
      </c>
      <c r="AC70" s="46">
        <f t="shared" si="265"/>
        <v>27057.530718467704</v>
      </c>
      <c r="AD70" s="46">
        <f t="shared" si="265"/>
        <v>27734.287310320196</v>
      </c>
      <c r="AE70" s="46">
        <f t="shared" si="265"/>
        <v>28421.89238037137</v>
      </c>
      <c r="AF70" s="46">
        <f t="shared" si="265"/>
        <v>29120.130996330092</v>
      </c>
      <c r="AG70" s="46"/>
      <c r="AH70" s="46"/>
      <c r="AI70" s="46"/>
      <c r="AJ70" s="46"/>
      <c r="AK70" s="46"/>
      <c r="AL70" s="46"/>
      <c r="AM70" s="46"/>
    </row>
    <row r="71" spans="2:42" s="12" customFormat="1" ht="13.2" x14ac:dyDescent="0.25">
      <c r="B71" s="12" t="s">
        <v>56</v>
      </c>
      <c r="C71" s="45" t="s">
        <v>13</v>
      </c>
      <c r="D71" s="46">
        <f t="shared" ref="D71:AF71" si="266">D70*$C$8</f>
        <v>7113.8995200000008</v>
      </c>
      <c r="E71" s="46">
        <f t="shared" si="266"/>
        <v>7619.5587686400013</v>
      </c>
      <c r="F71" s="46">
        <f t="shared" si="266"/>
        <v>8154.2885179392006</v>
      </c>
      <c r="G71" s="46">
        <f t="shared" si="266"/>
        <v>8719.6053531525122</v>
      </c>
      <c r="H71" s="46">
        <f t="shared" si="266"/>
        <v>9317.1006735541851</v>
      </c>
      <c r="I71" s="46">
        <f t="shared" si="266"/>
        <v>9948.444251022951</v>
      </c>
      <c r="J71" s="46">
        <f t="shared" si="266"/>
        <v>10464.626387018885</v>
      </c>
      <c r="K71" s="46">
        <f t="shared" si="266"/>
        <v>10547.594517130652</v>
      </c>
      <c r="L71" s="46">
        <f t="shared" si="266"/>
        <v>11092.062524607121</v>
      </c>
      <c r="M71" s="46">
        <f t="shared" si="266"/>
        <v>11663.211821454292</v>
      </c>
      <c r="N71" s="46">
        <f t="shared" si="266"/>
        <v>12262.30576200987</v>
      </c>
      <c r="O71" s="46">
        <f t="shared" si="266"/>
        <v>12821.732035692919</v>
      </c>
      <c r="P71" s="46">
        <f t="shared" si="266"/>
        <v>13406.292722051388</v>
      </c>
      <c r="Q71" s="46">
        <f t="shared" si="266"/>
        <v>14017.103492061427</v>
      </c>
      <c r="R71" s="46">
        <f t="shared" si="266"/>
        <v>14655.32905531699</v>
      </c>
      <c r="S71" s="46">
        <f t="shared" si="266"/>
        <v>15322.185298045704</v>
      </c>
      <c r="T71" s="46">
        <f t="shared" si="266"/>
        <v>15805.076064175693</v>
      </c>
      <c r="U71" s="46">
        <f t="shared" si="266"/>
        <v>16302.082595119207</v>
      </c>
      <c r="V71" s="46">
        <f t="shared" si="266"/>
        <v>16813.561526835521</v>
      </c>
      <c r="W71" s="46">
        <f t="shared" si="266"/>
        <v>17339.87544093695</v>
      </c>
      <c r="X71" s="46">
        <f t="shared" si="266"/>
        <v>17881.392769723556</v>
      </c>
      <c r="Y71" s="46">
        <f t="shared" si="266"/>
        <v>18346.652382969263</v>
      </c>
      <c r="Z71" s="46">
        <f t="shared" si="266"/>
        <v>18820.522536843062</v>
      </c>
      <c r="AA71" s="46">
        <f t="shared" si="266"/>
        <v>19302.947659214016</v>
      </c>
      <c r="AB71" s="46">
        <f t="shared" si="266"/>
        <v>19793.853955315692</v>
      </c>
      <c r="AC71" s="46">
        <f t="shared" si="266"/>
        <v>20293.148038850777</v>
      </c>
      <c r="AD71" s="46">
        <f t="shared" si="266"/>
        <v>20800.715482740146</v>
      </c>
      <c r="AE71" s="46">
        <f t="shared" si="266"/>
        <v>21316.419285278527</v>
      </c>
      <c r="AF71" s="46">
        <f t="shared" si="266"/>
        <v>21840.09824724757</v>
      </c>
      <c r="AG71" s="46"/>
      <c r="AH71" s="46"/>
      <c r="AI71" s="46"/>
      <c r="AJ71" s="46"/>
      <c r="AK71" s="46"/>
      <c r="AL71" s="46"/>
      <c r="AM71" s="46"/>
    </row>
    <row r="72" spans="2:42" s="12" customFormat="1" ht="13.2" x14ac:dyDescent="0.25">
      <c r="B72" s="12" t="s">
        <v>57</v>
      </c>
      <c r="C72" s="45" t="s">
        <v>14</v>
      </c>
      <c r="D72" s="40">
        <f t="shared" ref="D72:Z72" si="267">$C$5</f>
        <v>6.1754285714285741E-2</v>
      </c>
      <c r="E72" s="40">
        <f t="shared" si="267"/>
        <v>6.1754285714285741E-2</v>
      </c>
      <c r="F72" s="40">
        <f t="shared" si="267"/>
        <v>6.1754285714285741E-2</v>
      </c>
      <c r="G72" s="40">
        <f t="shared" si="267"/>
        <v>6.1754285714285741E-2</v>
      </c>
      <c r="H72" s="40">
        <f t="shared" si="267"/>
        <v>6.1754285714285741E-2</v>
      </c>
      <c r="I72" s="40">
        <f t="shared" si="267"/>
        <v>6.1754285714285741E-2</v>
      </c>
      <c r="J72" s="40">
        <f t="shared" si="267"/>
        <v>6.1754285714285741E-2</v>
      </c>
      <c r="K72" s="40">
        <f t="shared" si="267"/>
        <v>6.1754285714285741E-2</v>
      </c>
      <c r="L72" s="40">
        <f t="shared" si="267"/>
        <v>6.1754285714285741E-2</v>
      </c>
      <c r="M72" s="40">
        <f t="shared" si="267"/>
        <v>6.1754285714285741E-2</v>
      </c>
      <c r="N72" s="40">
        <f t="shared" si="267"/>
        <v>6.1754285714285741E-2</v>
      </c>
      <c r="O72" s="40">
        <f t="shared" si="267"/>
        <v>6.1754285714285741E-2</v>
      </c>
      <c r="P72" s="40">
        <f t="shared" si="267"/>
        <v>6.1754285714285741E-2</v>
      </c>
      <c r="Q72" s="40">
        <f t="shared" si="267"/>
        <v>6.1754285714285741E-2</v>
      </c>
      <c r="R72" s="40">
        <f t="shared" si="267"/>
        <v>6.1754285714285741E-2</v>
      </c>
      <c r="S72" s="40">
        <f t="shared" si="267"/>
        <v>6.1754285714285741E-2</v>
      </c>
      <c r="T72" s="40">
        <f t="shared" si="267"/>
        <v>6.1754285714285741E-2</v>
      </c>
      <c r="U72" s="40">
        <f t="shared" si="267"/>
        <v>6.1754285714285741E-2</v>
      </c>
      <c r="V72" s="40">
        <f t="shared" si="267"/>
        <v>6.1754285714285741E-2</v>
      </c>
      <c r="W72" s="40">
        <f t="shared" si="267"/>
        <v>6.1754285714285741E-2</v>
      </c>
      <c r="X72" s="40">
        <f t="shared" si="267"/>
        <v>6.1754285714285741E-2</v>
      </c>
      <c r="Y72" s="40">
        <f t="shared" si="267"/>
        <v>6.1754285714285741E-2</v>
      </c>
      <c r="Z72" s="40">
        <f t="shared" si="267"/>
        <v>6.1754285714285741E-2</v>
      </c>
      <c r="AA72" s="40">
        <f t="shared" ref="AA72:AF72" si="268">$C$5</f>
        <v>6.1754285714285741E-2</v>
      </c>
      <c r="AB72" s="40">
        <f t="shared" si="268"/>
        <v>6.1754285714285741E-2</v>
      </c>
      <c r="AC72" s="40">
        <f t="shared" si="268"/>
        <v>6.1754285714285741E-2</v>
      </c>
      <c r="AD72" s="40">
        <f t="shared" si="268"/>
        <v>6.1754285714285741E-2</v>
      </c>
      <c r="AE72" s="40">
        <f t="shared" si="268"/>
        <v>6.1754285714285741E-2</v>
      </c>
      <c r="AF72" s="40">
        <f t="shared" si="268"/>
        <v>6.1754285714285741E-2</v>
      </c>
      <c r="AG72" s="40"/>
      <c r="AH72" s="40"/>
      <c r="AI72" s="40"/>
      <c r="AJ72" s="40"/>
      <c r="AK72" s="40"/>
      <c r="AL72" s="40"/>
      <c r="AM72" s="40"/>
    </row>
    <row r="73" spans="2:42" s="12" customFormat="1" ht="13.2" x14ac:dyDescent="0.25">
      <c r="B73" s="12" t="s">
        <v>57</v>
      </c>
      <c r="C73" s="45" t="s">
        <v>13</v>
      </c>
      <c r="D73" s="46">
        <f>(D67*D72)+((D71*D72)/2)</f>
        <v>3999.8713434920924</v>
      </c>
      <c r="E73" s="46">
        <f>(E67*E72)+((E71*E72)/2)</f>
        <v>4701.80763761658</v>
      </c>
      <c r="F73" s="46">
        <f t="shared" ref="F73" si="269">(F67*F72)+((F71*F72)/2)</f>
        <v>5479.2157459180262</v>
      </c>
      <c r="G73" s="46">
        <f t="shared" ref="G73" si="270">(G67*G72)+((G71*G72)/2)</f>
        <v>6338.5984321956275</v>
      </c>
      <c r="H73" s="46">
        <f t="shared" ref="H73" si="271">(H67*H72)+((H71*H72)/2)</f>
        <v>7286.9559994644724</v>
      </c>
      <c r="I73" s="46">
        <f t="shared" ref="I73" si="272">(I67*I72)+((I71*I72)/2)</f>
        <v>8331.8217450997017</v>
      </c>
      <c r="J73" s="46">
        <f t="shared" ref="J73" si="273">(J67*J72)+((J71*J72)/2)</f>
        <v>9476.6447439108524</v>
      </c>
      <c r="K73" s="46">
        <f t="shared" ref="K73" si="274">(K67*K72)+((K71*K72)/2)</f>
        <v>10710.665517642377</v>
      </c>
      <c r="L73" s="46">
        <f t="shared" ref="L73" si="275">(L67*L72)+((L71*L72)/2)</f>
        <v>12040.265798066328</v>
      </c>
      <c r="M73" s="46">
        <f t="shared" ref="M73" si="276">(M67*M72)+((M71*M72)/2)</f>
        <v>13486.421668972875</v>
      </c>
      <c r="N73" s="46">
        <f t="shared" ref="N73" si="277">(N67*N72)+((N71*N72)/2)</f>
        <v>15058.017630337667</v>
      </c>
      <c r="O73" s="46">
        <f t="shared" ref="O73" si="278">(O67*O72)+((O71*O72)/2)</f>
        <v>16762.438171885933</v>
      </c>
      <c r="P73" s="46">
        <f t="shared" ref="P73" si="279">(P67*P72)+((P71*P72)/2)</f>
        <v>18607.437035326177</v>
      </c>
      <c r="Q73" s="46">
        <f t="shared" ref="Q73" si="280">(Q67*Q72)+((Q71*Q72)/2)</f>
        <v>20603.282140947485</v>
      </c>
      <c r="R73" s="46">
        <f t="shared" ref="R73" si="281">(R67*R72)+((R71*R72)/2)</f>
        <v>22760.945908758793</v>
      </c>
      <c r="S73" s="46">
        <f t="shared" ref="S73" si="282">(S67*S72)+((S71*S72)/2)</f>
        <v>25092.15185872652</v>
      </c>
      <c r="T73" s="46">
        <f t="shared" ref="T73" si="283">(T67*T72)+((T71*T72)/2)</f>
        <v>27602.820669629495</v>
      </c>
      <c r="U73" s="46">
        <f t="shared" ref="U73" si="284">(U67*U72)+((U71*U72)/2)</f>
        <v>30298.790468441985</v>
      </c>
      <c r="V73" s="46">
        <f t="shared" ref="V73" si="285">(V67*V72)+((V71*V72)/2)</f>
        <v>33192.387106187329</v>
      </c>
      <c r="W73" s="46">
        <f t="shared" ref="W73" si="286">(W67*W72)+((W71*W72)/2)</f>
        <v>36296.719815398334</v>
      </c>
      <c r="X73" s="46">
        <f t="shared" ref="X73" si="287">(X67*X72)+((X71*X72)/2)</f>
        <v>39625.72995152013</v>
      </c>
      <c r="Y73" s="46">
        <f t="shared" ref="Y73" si="288">(Y67*Y72)+((Y71*Y72)/2)</f>
        <v>43191.407126198152</v>
      </c>
      <c r="Z73" s="46">
        <f t="shared" ref="Z73:AF73" si="289">(Z67*Z72)+((Z71*Z72)/2)</f>
        <v>47006.277791866894</v>
      </c>
      <c r="AA73" s="46">
        <f t="shared" si="289"/>
        <v>51086.260736444608</v>
      </c>
      <c r="AB73" s="46">
        <f t="shared" si="289"/>
        <v>55448.253806746718</v>
      </c>
      <c r="AC73" s="46">
        <f t="shared" si="289"/>
        <v>60110.193201975242</v>
      </c>
      <c r="AD73" s="46">
        <f t="shared" si="289"/>
        <v>65091.116341819026</v>
      </c>
      <c r="AE73" s="46">
        <f t="shared" si="289"/>
        <v>70411.228524819191</v>
      </c>
      <c r="AF73" s="46">
        <f t="shared" si="289"/>
        <v>76091.973605703344</v>
      </c>
      <c r="AG73" s="46"/>
      <c r="AH73" s="46"/>
      <c r="AI73" s="46"/>
      <c r="AJ73" s="46"/>
      <c r="AK73" s="46"/>
      <c r="AL73" s="46"/>
      <c r="AM73" s="46"/>
    </row>
    <row r="74" spans="2:42" s="21" customFormat="1" ht="13.2" x14ac:dyDescent="0.25">
      <c r="B74" s="64" t="s">
        <v>59</v>
      </c>
      <c r="C74" s="65" t="s">
        <v>13</v>
      </c>
      <c r="D74" s="66">
        <f>D73+D71+D67</f>
        <v>72327.570165314595</v>
      </c>
      <c r="E74" s="66">
        <f t="shared" ref="E74:Z74" si="290">E73+E71+E67</f>
        <v>84648.936571571176</v>
      </c>
      <c r="F74" s="66">
        <f t="shared" si="290"/>
        <v>98282.440835428395</v>
      </c>
      <c r="G74" s="66">
        <f t="shared" si="290"/>
        <v>113340.64462077654</v>
      </c>
      <c r="H74" s="66">
        <f t="shared" si="290"/>
        <v>129944.70129379519</v>
      </c>
      <c r="I74" s="66">
        <f t="shared" si="290"/>
        <v>148224.96728991784</v>
      </c>
      <c r="J74" s="66">
        <f t="shared" si="290"/>
        <v>168166.23842084757</v>
      </c>
      <c r="K74" s="66">
        <f t="shared" si="290"/>
        <v>189424.4984556206</v>
      </c>
      <c r="L74" s="66">
        <f t="shared" si="290"/>
        <v>212556.82677829405</v>
      </c>
      <c r="M74" s="66">
        <f t="shared" si="290"/>
        <v>237706.46026872122</v>
      </c>
      <c r="N74" s="66">
        <f t="shared" si="290"/>
        <v>265026.78366106877</v>
      </c>
      <c r="O74" s="66">
        <f t="shared" si="290"/>
        <v>294610.95386864763</v>
      </c>
      <c r="P74" s="66">
        <f t="shared" si="290"/>
        <v>326624.68362602522</v>
      </c>
      <c r="Q74" s="66">
        <f t="shared" si="290"/>
        <v>361245.06925903412</v>
      </c>
      <c r="R74" s="66">
        <f t="shared" si="290"/>
        <v>398661.34422310989</v>
      </c>
      <c r="S74" s="66">
        <f t="shared" si="290"/>
        <v>439075.68137988209</v>
      </c>
      <c r="T74" s="66">
        <f t="shared" si="290"/>
        <v>482483.57811368728</v>
      </c>
      <c r="U74" s="66">
        <f t="shared" si="290"/>
        <v>529084.4511772485</v>
      </c>
      <c r="V74" s="66">
        <f t="shared" si="290"/>
        <v>579090.39981027134</v>
      </c>
      <c r="W74" s="66">
        <f t="shared" si="290"/>
        <v>632726.99506660667</v>
      </c>
      <c r="X74" s="66">
        <f t="shared" si="290"/>
        <v>690234.11778785032</v>
      </c>
      <c r="Y74" s="66">
        <f t="shared" si="290"/>
        <v>751772.17729701777</v>
      </c>
      <c r="Z74" s="66">
        <f t="shared" si="290"/>
        <v>817598.97762572777</v>
      </c>
      <c r="AA74" s="66">
        <f t="shared" ref="AA74" si="291">AA73+AA71+AA67</f>
        <v>887988.18602138641</v>
      </c>
      <c r="AB74" s="66">
        <f t="shared" ref="AB74" si="292">AB73+AB71+AB67</f>
        <v>963230.29378344887</v>
      </c>
      <c r="AC74" s="66">
        <f t="shared" ref="AC74" si="293">AC73+AC71+AC67</f>
        <v>1043633.6350242749</v>
      </c>
      <c r="AD74" s="66">
        <f t="shared" ref="AD74" si="294">AD73+AD71+AD67</f>
        <v>1129525.4668488342</v>
      </c>
      <c r="AE74" s="66">
        <f t="shared" ref="AE74" si="295">AE73+AE71+AE67</f>
        <v>1221253.114658932</v>
      </c>
      <c r="AF74" s="66">
        <f t="shared" ref="AF74" si="296">AF73+AF71+AF67</f>
        <v>1319185.1865118828</v>
      </c>
      <c r="AG74" s="48"/>
      <c r="AH74" s="48"/>
      <c r="AI74" s="48"/>
      <c r="AJ74" s="48"/>
      <c r="AK74" s="48"/>
      <c r="AL74" s="48"/>
      <c r="AM74" s="48"/>
    </row>
    <row r="75" spans="2:42" s="12" customFormat="1" ht="13.2" x14ac:dyDescent="0.25">
      <c r="B75" s="44" t="s">
        <v>68</v>
      </c>
      <c r="C75" s="44"/>
      <c r="D75" s="68" t="str" cm="1">
        <f t="array" ref="D75">_xlfn.IFNA(_xlfn.XLOOKUP(D66,'RIA projected targets'!$B$12:$B$54,_xlfn.XLOOKUP(D$10,'RIA projected targets'!$C$8:$AP$8,'RIA projected targets'!$C$12:$AP$54),,0,),"-")</f>
        <v>-</v>
      </c>
      <c r="E75" s="68" t="str" cm="1">
        <f t="array" ref="E75">_xlfn.IFNA(_xlfn.XLOOKUP(E66,'RIA projected targets'!$B$12:$B$54,_xlfn.XLOOKUP(E$10,'RIA projected targets'!$C$8:$AP$8,'RIA projected targets'!$C$12:$AP$54),,0,),"-")</f>
        <v>-</v>
      </c>
      <c r="F75" s="68" t="str" cm="1">
        <f t="array" ref="F75">_xlfn.IFNA(_xlfn.XLOOKUP(F66,'RIA projected targets'!$B$12:$B$54,_xlfn.XLOOKUP(F$10,'RIA projected targets'!$C$8:$AP$8,'RIA projected targets'!$C$12:$AP$54),,0,),"-")</f>
        <v>-</v>
      </c>
      <c r="G75" s="68" t="str" cm="1">
        <f t="array" ref="G75">_xlfn.IFNA(_xlfn.XLOOKUP(G66,'RIA projected targets'!$B$12:$B$54,_xlfn.XLOOKUP(G$10,'RIA projected targets'!$C$8:$AP$8,'RIA projected targets'!$C$12:$AP$54),,0,),"-")</f>
        <v>-</v>
      </c>
      <c r="H75" s="68" t="str" cm="1">
        <f t="array" ref="H75">_xlfn.IFNA(_xlfn.XLOOKUP(H66,'RIA projected targets'!$B$12:$B$54,_xlfn.XLOOKUP(H$10,'RIA projected targets'!$C$8:$AP$8,'RIA projected targets'!$C$12:$AP$54),,0,),"-")</f>
        <v>-</v>
      </c>
      <c r="I75" s="68" cm="1">
        <f t="array" ref="I75">_xlfn.IFNA(_xlfn.XLOOKUP(I66,'RIA projected targets'!$B$12:$B$54,_xlfn.XLOOKUP(I$10,'RIA projected targets'!$C$8:$AP$8,'RIA projected targets'!$C$12:$AP$54),,0,),"-")</f>
        <v>82600</v>
      </c>
      <c r="J75" s="68" cm="1">
        <f t="array" ref="J75">_xlfn.IFNA(_xlfn.XLOOKUP(J66,'RIA projected targets'!$B$12:$B$54,_xlfn.XLOOKUP(J$10,'RIA projected targets'!$C$8:$AP$8,'RIA projected targets'!$C$12:$AP$54),,0,),"-")</f>
        <v>93112</v>
      </c>
      <c r="K75" s="68" cm="1">
        <f t="array" ref="K75">_xlfn.IFNA(_xlfn.XLOOKUP(K66,'RIA projected targets'!$B$12:$B$54,_xlfn.XLOOKUP(K$10,'RIA projected targets'!$C$8:$AP$8,'RIA projected targets'!$C$12:$AP$54),,0,),"-")</f>
        <v>104604.74</v>
      </c>
      <c r="L75" s="68" cm="1">
        <f t="array" ref="L75">_xlfn.IFNA(_xlfn.XLOOKUP(L66,'RIA projected targets'!$B$12:$B$54,_xlfn.XLOOKUP(L$10,'RIA projected targets'!$C$8:$AP$8,'RIA projected targets'!$C$12:$AP$54),,0,),"-")</f>
        <v>116921.789</v>
      </c>
      <c r="M75" s="68" cm="1">
        <f t="array" ref="M75">_xlfn.IFNA(_xlfn.XLOOKUP(M66,'RIA projected targets'!$B$12:$B$54,_xlfn.XLOOKUP(M$10,'RIA projected targets'!$C$8:$AP$8,'RIA projected targets'!$C$12:$AP$54),,0,),"-")</f>
        <v>130559.02196000001</v>
      </c>
      <c r="N75" s="68" cm="1">
        <f t="array" ref="N75">_xlfn.IFNA(_xlfn.XLOOKUP(N66,'RIA projected targets'!$B$12:$B$54,_xlfn.XLOOKUP(N$10,'RIA projected targets'!$C$8:$AP$8,'RIA projected targets'!$C$12:$AP$54),,0,),"-")</f>
        <v>144909.2592875</v>
      </c>
      <c r="O75" s="68" cm="1">
        <f t="array" ref="O75">_xlfn.IFNA(_xlfn.XLOOKUP(O66,'RIA projected targets'!$B$12:$B$54,_xlfn.XLOOKUP(O$10,'RIA projected targets'!$C$8:$AP$8,'RIA projected targets'!$C$12:$AP$54),,0,),"-")</f>
        <v>161197.06003141499</v>
      </c>
      <c r="P75" s="68" cm="1">
        <f t="array" ref="P75">_xlfn.IFNA(_xlfn.XLOOKUP(P66,'RIA projected targets'!$B$12:$B$54,_xlfn.XLOOKUP(P$10,'RIA projected targets'!$C$8:$AP$8,'RIA projected targets'!$C$12:$AP$54),,0,),"-")</f>
        <v>178331.71048660617</v>
      </c>
      <c r="Q75" s="68" cm="1">
        <f t="array" ref="Q75">_xlfn.IFNA(_xlfn.XLOOKUP(Q66,'RIA projected targets'!$B$12:$B$54,_xlfn.XLOOKUP(Q$10,'RIA projected targets'!$C$8:$AP$8,'RIA projected targets'!$C$12:$AP$54),,0,),"-")</f>
        <v>197616.13269646812</v>
      </c>
      <c r="R75" s="68" cm="1">
        <f t="array" ref="R75">_xlfn.IFNA(_xlfn.XLOOKUP(R66,'RIA projected targets'!$B$12:$B$54,_xlfn.XLOOKUP(R$10,'RIA projected targets'!$C$8:$AP$8,'RIA projected targets'!$C$12:$AP$54),,0,),"-")</f>
        <v>217897.12169948389</v>
      </c>
      <c r="S75" s="68" cm="1">
        <f t="array" ref="S75">_xlfn.IFNA(_xlfn.XLOOKUP(S66,'RIA projected targets'!$B$12:$B$54,_xlfn.XLOOKUP(S$10,'RIA projected targets'!$C$8:$AP$8,'RIA projected targets'!$C$12:$AP$54),,0,),"-")</f>
        <v>240561.0319025979</v>
      </c>
      <c r="T75" s="68" cm="1">
        <f t="array" ref="T75">_xlfn.IFNA(_xlfn.XLOOKUP(T66,'RIA projected targets'!$B$12:$B$54,_xlfn.XLOOKUP(T$10,'RIA projected targets'!$C$8:$AP$8,'RIA projected targets'!$C$12:$AP$54),,0,),"-")</f>
        <v>264388.66930836916</v>
      </c>
      <c r="U75" s="68" cm="1">
        <f t="array" ref="U75">_xlfn.IFNA(_xlfn.XLOOKUP(U66,'RIA projected targets'!$B$12:$B$54,_xlfn.XLOOKUP(U$10,'RIA projected targets'!$C$8:$AP$8,'RIA projected targets'!$C$12:$AP$54),,0,),"-")</f>
        <v>290855.22091662063</v>
      </c>
      <c r="V75" s="68" cm="1">
        <f t="array" ref="V75">_xlfn.IFNA(_xlfn.XLOOKUP(V66,'RIA projected targets'!$B$12:$B$54,_xlfn.XLOOKUP(V$10,'RIA projected targets'!$C$8:$AP$8,'RIA projected targets'!$C$12:$AP$54),,0,),"-")</f>
        <v>318671.81581898953</v>
      </c>
      <c r="W75" s="68" cm="1">
        <f t="array" ref="W75">_xlfn.IFNA(_xlfn.XLOOKUP(W66,'RIA projected targets'!$B$12:$B$54,_xlfn.XLOOKUP(W$10,'RIA projected targets'!$C$8:$AP$8,'RIA projected targets'!$C$12:$AP$54),,0,),"-")</f>
        <v>349408.22644153086</v>
      </c>
      <c r="X75" s="68" cm="1">
        <f t="array" ref="X75">_xlfn.IFNA(_xlfn.XLOOKUP(X66,'RIA projected targets'!$B$12:$B$54,_xlfn.XLOOKUP(X$10,'RIA projected targets'!$C$8:$AP$8,'RIA projected targets'!$C$12:$AP$54),,0,),"-")</f>
        <v>383259.9844837882</v>
      </c>
      <c r="Y75" s="68" cm="1">
        <f t="array" ref="Y75">_xlfn.IFNA(_xlfn.XLOOKUP(Y66,'RIA projected targets'!$B$12:$B$54,_xlfn.XLOOKUP(Y$10,'RIA projected targets'!$C$8:$AP$8,'RIA projected targets'!$C$12:$AP$54),,0,),"-")</f>
        <v>418828.38060478377</v>
      </c>
      <c r="Z75" s="68" cm="1">
        <f t="array" ref="Z75">_xlfn.IFNA(_xlfn.XLOOKUP(Z66,'RIA projected targets'!$B$12:$B$54,_xlfn.XLOOKUP(Z$10,'RIA projected targets'!$C$8:$AP$8,'RIA projected targets'!$C$12:$AP$54),,0,),"-")</f>
        <v>457838.79413927521</v>
      </c>
      <c r="AA75" s="68" cm="1">
        <f t="array" ref="AA75">_xlfn.IFNA(_xlfn.XLOOKUP(AA66,'RIA projected targets'!$B$12:$B$54,_xlfn.XLOOKUP(AA$10,'RIA projected targets'!$C$8:$AP$8,'RIA projected targets'!$C$12:$AP$54),,0,),"-")</f>
        <v>500515.320004532</v>
      </c>
      <c r="AB75" s="68" cm="1">
        <f t="array" ref="AB75">_xlfn.IFNA(_xlfn.XLOOKUP(AB66,'RIA projected targets'!$B$12:$B$54,_xlfn.XLOOKUP(AB$10,'RIA projected targets'!$C$8:$AP$8,'RIA projected targets'!$C$12:$AP$54),,0,),"-")</f>
        <v>547093.88856005564</v>
      </c>
      <c r="AC75" s="68" cm="1">
        <f t="array" ref="AC75">_xlfn.IFNA(_xlfn.XLOOKUP(AC66,'RIA projected targets'!$B$12:$B$54,_xlfn.XLOOKUP(AC$10,'RIA projected targets'!$C$8:$AP$8,'RIA projected targets'!$C$12:$AP$54),,0,),"-")</f>
        <v>596016.70744090679</v>
      </c>
      <c r="AD75" s="68" cm="1">
        <f t="array" ref="AD75">_xlfn.IFNA(_xlfn.XLOOKUP(AD66,'RIA projected targets'!$B$12:$B$54,_xlfn.XLOOKUP(AD$10,'RIA projected targets'!$C$8:$AP$8,'RIA projected targets'!$C$12:$AP$54),,0,),"-")</f>
        <v>649242.80552661465</v>
      </c>
      <c r="AE75" s="68" cm="1">
        <f t="array" ref="AE75">_xlfn.IFNA(_xlfn.XLOOKUP(AE66,'RIA projected targets'!$B$12:$B$54,_xlfn.XLOOKUP(AE$10,'RIA projected targets'!$C$8:$AP$8,'RIA projected targets'!$C$12:$AP$54),,0,),"-")</f>
        <v>707042.15786962863</v>
      </c>
      <c r="AF75" s="68" cm="1">
        <f t="array" ref="AF75">_xlfn.IFNA(_xlfn.XLOOKUP(AF66,'RIA projected targets'!$B$12:$B$54,_xlfn.XLOOKUP(AF$10,'RIA projected targets'!$C$8:$AP$8,'RIA projected targets'!$C$12:$AP$54),,0,),"-")</f>
        <v>769698.73933937622</v>
      </c>
      <c r="AG75" s="68"/>
      <c r="AH75" s="68"/>
      <c r="AI75" s="68"/>
      <c r="AJ75" s="68"/>
      <c r="AK75" s="68"/>
      <c r="AL75" s="68"/>
      <c r="AM75" s="68"/>
    </row>
    <row r="76" spans="2:42" s="44" customFormat="1" ht="13.2" x14ac:dyDescent="0.25">
      <c r="B76" s="44" t="s">
        <v>72</v>
      </c>
      <c r="C76" s="67" t="s">
        <v>13</v>
      </c>
      <c r="D76" s="68" t="str" cm="1">
        <f t="array" ref="D76">_xlfn.IFNA(_xlfn.XLOOKUP(D66,'RIA projected targets'!$B$58:$B$100,_xlfn.XLOOKUP(D$10,'RIA projected targets'!$C$8:$AP$8,'RIA projected targets'!$C$58:$AP$100),,0,),"-")</f>
        <v>-</v>
      </c>
      <c r="E76" s="68" t="str" cm="1">
        <f t="array" ref="E76">_xlfn.IFNA(_xlfn.XLOOKUP(E66,'RIA projected targets'!$B$58:$B$100,_xlfn.XLOOKUP(E$10,'RIA projected targets'!$C$8:$AP$8,'RIA projected targets'!$C$58:$AP$100),,0,),"-")</f>
        <v>-</v>
      </c>
      <c r="F76" s="68" t="str" cm="1">
        <f t="array" ref="F76">_xlfn.IFNA(_xlfn.XLOOKUP(F66,'RIA projected targets'!$B$58:$B$100,_xlfn.XLOOKUP(F$10,'RIA projected targets'!$C$8:$AP$8,'RIA projected targets'!$C$58:$AP$100),,0,),"-")</f>
        <v>-</v>
      </c>
      <c r="G76" s="68" t="str" cm="1">
        <f t="array" ref="G76">_xlfn.IFNA(_xlfn.XLOOKUP(G66,'RIA projected targets'!$B$58:$B$100,_xlfn.XLOOKUP(G$10,'RIA projected targets'!$C$8:$AP$8,'RIA projected targets'!$C$58:$AP$100),,0,),"-")</f>
        <v>-</v>
      </c>
      <c r="H76" s="68" t="str" cm="1">
        <f t="array" ref="H76">_xlfn.IFNA(_xlfn.XLOOKUP(H66,'RIA projected targets'!$B$58:$B$100,_xlfn.XLOOKUP(H$10,'RIA projected targets'!$C$8:$AP$8,'RIA projected targets'!$C$58:$AP$100),,0,),"-")</f>
        <v>-</v>
      </c>
      <c r="I76" s="68" cm="1">
        <f t="array" ref="I76">_xlfn.IFNA(_xlfn.XLOOKUP(I66,'RIA projected targets'!$B$58:$B$100,_xlfn.XLOOKUP(I$10,'RIA projected targets'!$C$8:$AP$8,'RIA projected targets'!$C$58:$AP$100),,0,),"-")</f>
        <v>111000</v>
      </c>
      <c r="J76" s="68" cm="1">
        <f t="array" ref="J76">_xlfn.IFNA(_xlfn.XLOOKUP(J66,'RIA projected targets'!$B$58:$B$100,_xlfn.XLOOKUP(J$10,'RIA projected targets'!$C$8:$AP$8,'RIA projected targets'!$C$58:$AP$100),,0,),"-")</f>
        <v>126690</v>
      </c>
      <c r="K76" s="68" cm="1">
        <f t="array" ref="K76">_xlfn.IFNA(_xlfn.XLOOKUP(K66,'RIA projected targets'!$B$58:$B$100,_xlfn.XLOOKUP(K$10,'RIA projected targets'!$C$8:$AP$8,'RIA projected targets'!$C$58:$AP$100),,0,),"-")</f>
        <v>144282.4</v>
      </c>
      <c r="L76" s="68" cm="1">
        <f t="array" ref="L76">_xlfn.IFNA(_xlfn.XLOOKUP(L66,'RIA projected targets'!$B$58:$B$100,_xlfn.XLOOKUP(L$10,'RIA projected targets'!$C$8:$AP$8,'RIA projected targets'!$C$58:$AP$100),,0,),"-")</f>
        <v>162816.323</v>
      </c>
      <c r="M76" s="68" cm="1">
        <f t="array" ref="M76">_xlfn.IFNA(_xlfn.XLOOKUP(M66,'RIA projected targets'!$B$58:$B$100,_xlfn.XLOOKUP(M$10,'RIA projected targets'!$C$8:$AP$8,'RIA projected targets'!$C$58:$AP$100),,0,),"-")</f>
        <v>184583.44484000001</v>
      </c>
      <c r="N76" s="68" cm="1">
        <f t="array" ref="N76">_xlfn.IFNA(_xlfn.XLOOKUP(N66,'RIA projected targets'!$B$58:$B$100,_xlfn.XLOOKUP(N$10,'RIA projected targets'!$C$8:$AP$8,'RIA projected targets'!$C$58:$AP$100),,0,),"-")</f>
        <v>207510.05929970002</v>
      </c>
      <c r="O76" s="68" cm="1">
        <f t="array" ref="O76">_xlfn.IFNA(_xlfn.XLOOKUP(O66,'RIA projected targets'!$B$58:$B$100,_xlfn.XLOOKUP(O$10,'RIA projected targets'!$C$8:$AP$8,'RIA projected targets'!$C$58:$AP$100),,0,),"-")</f>
        <v>232840.19782315506</v>
      </c>
      <c r="P76" s="68" cm="1">
        <f t="array" ref="P76">_xlfn.IFNA(_xlfn.XLOOKUP(P66,'RIA projected targets'!$B$58:$B$100,_xlfn.XLOOKUP(P$10,'RIA projected targets'!$C$8:$AP$8,'RIA projected targets'!$C$58:$AP$100),,0,),"-")</f>
        <v>261963.13333549735</v>
      </c>
      <c r="Q76" s="68" cm="1">
        <f t="array" ref="Q76">_xlfn.IFNA(_xlfn.XLOOKUP(Q66,'RIA projected targets'!$B$58:$B$100,_xlfn.XLOOKUP(Q$10,'RIA projected targets'!$C$8:$AP$8,'RIA projected targets'!$C$58:$AP$100),,0,),"-")</f>
        <v>292623.88880053943</v>
      </c>
      <c r="R76" s="68" cm="1">
        <f t="array" ref="R76">_xlfn.IFNA(_xlfn.XLOOKUP(R66,'RIA projected targets'!$B$58:$B$100,_xlfn.XLOOKUP(R$10,'RIA projected targets'!$C$8:$AP$8,'RIA projected targets'!$C$58:$AP$100),,0,),"-")</f>
        <v>326193.29595731117</v>
      </c>
      <c r="S76" s="68" cm="1">
        <f t="array" ref="S76">_xlfn.IFNA(_xlfn.XLOOKUP(S66,'RIA projected targets'!$B$58:$B$100,_xlfn.XLOOKUP(S$10,'RIA projected targets'!$C$8:$AP$8,'RIA projected targets'!$C$58:$AP$100),,0,),"-")</f>
        <v>364201.33880225715</v>
      </c>
      <c r="T76" s="68" cm="1">
        <f t="array" ref="T76">_xlfn.IFNA(_xlfn.XLOOKUP(T66,'RIA projected targets'!$B$58:$B$100,_xlfn.XLOOKUP(T$10,'RIA projected targets'!$C$8:$AP$8,'RIA projected targets'!$C$58:$AP$100),,0,),"-")</f>
        <v>404196.29025153822</v>
      </c>
      <c r="U76" s="68" cm="1">
        <f t="array" ref="U76">_xlfn.IFNA(_xlfn.XLOOKUP(U66,'RIA projected targets'!$B$58:$B$100,_xlfn.XLOOKUP(U$10,'RIA projected targets'!$C$8:$AP$8,'RIA projected targets'!$C$58:$AP$100),,0,),"-")</f>
        <v>449114.67935654655</v>
      </c>
      <c r="V76" s="68" cm="1">
        <f t="array" ref="V76">_xlfn.IFNA(_xlfn.XLOOKUP(V66,'RIA projected targets'!$B$58:$B$100,_xlfn.XLOOKUP(V$10,'RIA projected targets'!$C$8:$AP$8,'RIA projected targets'!$C$58:$AP$100),,0,),"-")</f>
        <v>497832.92886008049</v>
      </c>
      <c r="W76" s="68" cm="1">
        <f t="array" ref="W76">_xlfn.IFNA(_xlfn.XLOOKUP(W66,'RIA projected targets'!$B$58:$B$100,_xlfn.XLOOKUP(W$10,'RIA projected targets'!$C$8:$AP$8,'RIA projected targets'!$C$58:$AP$100),,0,),"-")</f>
        <v>550582.65984726069</v>
      </c>
      <c r="X76" s="68" cm="1">
        <f t="array" ref="X76">_xlfn.IFNA(_xlfn.XLOOKUP(X66,'RIA projected targets'!$B$58:$B$100,_xlfn.XLOOKUP(X$10,'RIA projected targets'!$C$8:$AP$8,'RIA projected targets'!$C$58:$AP$100),,0,),"-")</f>
        <v>607607.29247429839</v>
      </c>
      <c r="Y76" s="68" cm="1">
        <f t="array" ref="Y76">_xlfn.IFNA(_xlfn.XLOOKUP(Y66,'RIA projected targets'!$B$58:$B$100,_xlfn.XLOOKUP(Y$10,'RIA projected targets'!$C$8:$AP$8,'RIA projected targets'!$C$58:$AP$100),,0,),"-")</f>
        <v>669162.58510419447</v>
      </c>
      <c r="Z76" s="68" cm="1">
        <f t="array" ref="Z76">_xlfn.IFNA(_xlfn.XLOOKUP(Z66,'RIA projected targets'!$B$58:$B$100,_xlfn.XLOOKUP(Z$10,'RIA projected targets'!$C$8:$AP$8,'RIA projected targets'!$C$58:$AP$100),,0,),"-")</f>
        <v>737170.04399320111</v>
      </c>
      <c r="AA76" s="68" cm="1">
        <f t="array" ref="AA76">_xlfn.IFNA(_xlfn.XLOOKUP(AA66,'RIA projected targets'!$B$58:$B$100,_xlfn.XLOOKUP(AA$10,'RIA projected targets'!$C$8:$AP$8,'RIA projected targets'!$C$58:$AP$100),,0,),"-")</f>
        <v>810358.13715019438</v>
      </c>
      <c r="AB76" s="68" cm="1">
        <f t="array" ref="AB76">_xlfn.IFNA(_xlfn.XLOOKUP(AB66,'RIA projected targets'!$B$58:$B$100,_xlfn.XLOOKUP(AB$10,'RIA projected targets'!$C$8:$AP$8,'RIA projected targets'!$C$58:$AP$100),,0,),"-")</f>
        <v>890781.07496316766</v>
      </c>
      <c r="AC76" s="68" cm="1">
        <f t="array" ref="AC76">_xlfn.IFNA(_xlfn.XLOOKUP(AC66,'RIA projected targets'!$B$58:$B$100,_xlfn.XLOOKUP(AC$10,'RIA projected targets'!$C$8:$AP$8,'RIA projected targets'!$C$58:$AP$100),,0,),"-")</f>
        <v>977106.17795615352</v>
      </c>
      <c r="AD76" s="68" cm="1">
        <f t="array" ref="AD76">_xlfn.IFNA(_xlfn.XLOOKUP(AD66,'RIA projected targets'!$B$58:$B$100,_xlfn.XLOOKUP(AD$10,'RIA projected targets'!$C$8:$AP$8,'RIA projected targets'!$C$58:$AP$100),,0,),"-")</f>
        <v>1071529.6733046707</v>
      </c>
      <c r="AE76" s="68" cm="1">
        <f t="array" ref="AE76">_xlfn.IFNA(_xlfn.XLOOKUP(AE66,'RIA projected targets'!$B$58:$B$100,_xlfn.XLOOKUP(AE$10,'RIA projected targets'!$C$8:$AP$8,'RIA projected targets'!$C$58:$AP$100),,0,),"-")</f>
        <v>1172655.2862227987</v>
      </c>
      <c r="AF76" s="68" cm="1">
        <f t="array" ref="AF76">_xlfn.IFNA(_xlfn.XLOOKUP(AF66,'RIA projected targets'!$B$58:$B$100,_xlfn.XLOOKUP(AF$10,'RIA projected targets'!$C$8:$AP$8,'RIA projected targets'!$C$58:$AP$100),,0,),"-")</f>
        <v>1282831.2322322938</v>
      </c>
      <c r="AG76" s="68"/>
      <c r="AH76" s="68"/>
      <c r="AI76" s="68"/>
      <c r="AJ76" s="68"/>
      <c r="AK76" s="68"/>
      <c r="AL76" s="68"/>
      <c r="AM76" s="68"/>
    </row>
    <row r="77" spans="2:42" s="12" customFormat="1" ht="13.2" x14ac:dyDescent="0.25"/>
    <row r="78" spans="2:42" s="12" customFormat="1" ht="13.2" x14ac:dyDescent="0.25">
      <c r="B78" s="35" t="s">
        <v>60</v>
      </c>
      <c r="C78" s="27">
        <v>27</v>
      </c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</row>
    <row r="79" spans="2:42" s="12" customFormat="1" ht="13.2" x14ac:dyDescent="0.25">
      <c r="B79" s="21" t="s">
        <v>48</v>
      </c>
      <c r="C79" s="45" t="s">
        <v>58</v>
      </c>
      <c r="D79" s="12">
        <f>C78</f>
        <v>27</v>
      </c>
      <c r="E79" s="12">
        <f>D79+1</f>
        <v>28</v>
      </c>
      <c r="F79" s="12">
        <f t="shared" ref="F79" si="297">E79+1</f>
        <v>29</v>
      </c>
      <c r="G79" s="12">
        <f t="shared" ref="G79" si="298">F79+1</f>
        <v>30</v>
      </c>
      <c r="H79" s="12">
        <f t="shared" ref="H79" si="299">G79+1</f>
        <v>31</v>
      </c>
      <c r="I79" s="12">
        <f t="shared" ref="I79" si="300">H79+1</f>
        <v>32</v>
      </c>
      <c r="J79" s="12">
        <f t="shared" ref="J79" si="301">I79+1</f>
        <v>33</v>
      </c>
      <c r="K79" s="12">
        <f t="shared" ref="K79" si="302">J79+1</f>
        <v>34</v>
      </c>
      <c r="L79" s="12">
        <f t="shared" ref="L79" si="303">K79+1</f>
        <v>35</v>
      </c>
      <c r="M79" s="12">
        <f t="shared" ref="M79" si="304">L79+1</f>
        <v>36</v>
      </c>
      <c r="N79" s="12">
        <f t="shared" ref="N79" si="305">M79+1</f>
        <v>37</v>
      </c>
      <c r="O79" s="12">
        <f t="shared" ref="O79" si="306">N79+1</f>
        <v>38</v>
      </c>
      <c r="P79" s="12">
        <f t="shared" ref="P79" si="307">O79+1</f>
        <v>39</v>
      </c>
      <c r="Q79" s="12">
        <f t="shared" ref="Q79" si="308">P79+1</f>
        <v>40</v>
      </c>
      <c r="R79" s="12">
        <f t="shared" ref="R79" si="309">Q79+1</f>
        <v>41</v>
      </c>
      <c r="S79" s="12">
        <f t="shared" ref="S79" si="310">R79+1</f>
        <v>42</v>
      </c>
      <c r="T79" s="12">
        <f t="shared" ref="T79" si="311">S79+1</f>
        <v>43</v>
      </c>
      <c r="U79" s="12">
        <f t="shared" ref="U79" si="312">T79+1</f>
        <v>44</v>
      </c>
      <c r="V79" s="12">
        <f t="shared" ref="V79" si="313">U79+1</f>
        <v>45</v>
      </c>
      <c r="W79" s="12">
        <f t="shared" ref="W79" si="314">V79+1</f>
        <v>46</v>
      </c>
      <c r="X79" s="12">
        <f t="shared" ref="X79" si="315">W79+1</f>
        <v>47</v>
      </c>
      <c r="Y79" s="12">
        <f t="shared" ref="Y79" si="316">X79+1</f>
        <v>48</v>
      </c>
      <c r="Z79" s="12">
        <f t="shared" ref="Z79" si="317">Y79+1</f>
        <v>49</v>
      </c>
      <c r="AA79" s="12">
        <f t="shared" ref="AA79" si="318">Z79+1</f>
        <v>50</v>
      </c>
      <c r="AB79" s="12">
        <f t="shared" ref="AB79" si="319">AA79+1</f>
        <v>51</v>
      </c>
      <c r="AC79" s="12">
        <f t="shared" ref="AC79" si="320">AB79+1</f>
        <v>52</v>
      </c>
      <c r="AD79" s="12">
        <f t="shared" ref="AD79" si="321">AC79+1</f>
        <v>53</v>
      </c>
      <c r="AE79" s="12">
        <f t="shared" ref="AE79" si="322">AD79+1</f>
        <v>54</v>
      </c>
      <c r="AF79" s="12">
        <f t="shared" ref="AF79" si="323">AE79+1</f>
        <v>55</v>
      </c>
      <c r="AG79" s="12">
        <f t="shared" ref="AG79" si="324">AF79+1</f>
        <v>56</v>
      </c>
      <c r="AH79" s="12">
        <f t="shared" ref="AH79" si="325">AG79+1</f>
        <v>57</v>
      </c>
      <c r="AI79" s="12">
        <f t="shared" ref="AI79" si="326">AH79+1</f>
        <v>58</v>
      </c>
      <c r="AJ79" s="12">
        <f t="shared" ref="AJ79" si="327">AI79+1</f>
        <v>59</v>
      </c>
      <c r="AK79" s="12">
        <f t="shared" ref="AK79" si="328">AJ79+1</f>
        <v>60</v>
      </c>
    </row>
    <row r="80" spans="2:42" s="12" customFormat="1" ht="13.2" x14ac:dyDescent="0.25">
      <c r="B80" s="12" t="s">
        <v>50</v>
      </c>
      <c r="C80" s="45" t="s">
        <v>13</v>
      </c>
      <c r="D80" s="46">
        <f>_xlfn.XLOOKUP(D79,'EPF Cohorts'!$B$5:$B$11,'EPF Cohorts'!$G$5:$G$11)</f>
        <v>28153.010599247584</v>
      </c>
      <c r="E80" s="46">
        <f>D87</f>
        <v>36066.699081424798</v>
      </c>
      <c r="F80" s="46">
        <f t="shared" ref="F80:AE80" si="329">E87</f>
        <v>44957.05141394677</v>
      </c>
      <c r="G80" s="46">
        <f t="shared" si="329"/>
        <v>54913.537357860456</v>
      </c>
      <c r="H80" s="46">
        <f t="shared" si="329"/>
        <v>66032.70360653293</v>
      </c>
      <c r="I80" s="46">
        <f t="shared" si="329"/>
        <v>78418.688309310441</v>
      </c>
      <c r="J80" s="46">
        <f t="shared" si="329"/>
        <v>92183.771085773376</v>
      </c>
      <c r="K80" s="46">
        <f t="shared" si="329"/>
        <v>107433.11449178196</v>
      </c>
      <c r="L80" s="46">
        <f t="shared" si="329"/>
        <v>124294.83877600936</v>
      </c>
      <c r="M80" s="46">
        <f t="shared" si="329"/>
        <v>142906.87829262583</v>
      </c>
      <c r="N80" s="46">
        <f t="shared" si="329"/>
        <v>162930.77760957374</v>
      </c>
      <c r="O80" s="46">
        <f t="shared" si="329"/>
        <v>184950.08857760043</v>
      </c>
      <c r="P80" s="46">
        <f t="shared" si="329"/>
        <v>208949.61691241799</v>
      </c>
      <c r="Q80" s="46">
        <f t="shared" si="329"/>
        <v>235082.1517472734</v>
      </c>
      <c r="R80" s="46">
        <f t="shared" si="329"/>
        <v>263511.36508826463</v>
      </c>
      <c r="S80" s="46">
        <f t="shared" si="329"/>
        <v>294412.55087394651</v>
      </c>
      <c r="T80" s="46">
        <f t="shared" si="329"/>
        <v>327973.41271869716</v>
      </c>
      <c r="U80" s="46">
        <f t="shared" si="329"/>
        <v>364308.44504980545</v>
      </c>
      <c r="V80" s="46">
        <f t="shared" si="329"/>
        <v>403620.48885882413</v>
      </c>
      <c r="W80" s="46">
        <f t="shared" si="329"/>
        <v>446126.31073433394</v>
      </c>
      <c r="X80" s="46">
        <f t="shared" si="329"/>
        <v>492057.52433244017</v>
      </c>
      <c r="Y80" s="46">
        <f t="shared" si="329"/>
        <v>541661.57143356325</v>
      </c>
      <c r="Z80" s="46">
        <f t="shared" si="329"/>
        <v>594934.53212826943</v>
      </c>
      <c r="AA80" s="46">
        <f t="shared" si="329"/>
        <v>652120.68182473409</v>
      </c>
      <c r="AB80" s="46">
        <f t="shared" si="329"/>
        <v>713479.82828431646</v>
      </c>
      <c r="AC80" s="46">
        <f t="shared" si="329"/>
        <v>779288.2782680908</v>
      </c>
      <c r="AD80" s="46">
        <f t="shared" si="329"/>
        <v>849839.86375883676</v>
      </c>
      <c r="AE80" s="46">
        <f t="shared" si="329"/>
        <v>925331.84977517475</v>
      </c>
      <c r="AF80" s="46">
        <f t="shared" ref="AF80" si="330">AE87</f>
        <v>1006080.1267321119</v>
      </c>
      <c r="AG80" s="46">
        <f t="shared" ref="AG80" si="331">AF87</f>
        <v>1092420.0229319388</v>
      </c>
      <c r="AH80" s="46">
        <f t="shared" ref="AH80" si="332">AG87</f>
        <v>1184707.4820818859</v>
      </c>
      <c r="AI80" s="46">
        <f t="shared" ref="AI80" si="333">AH87</f>
        <v>1283320.3118116476</v>
      </c>
      <c r="AJ80" s="46">
        <f t="shared" ref="AJ80" si="334">AI87</f>
        <v>1388659.5074745342</v>
      </c>
      <c r="AK80" s="46">
        <f t="shared" ref="AK80" si="335">AJ87</f>
        <v>1501150.6557752413</v>
      </c>
      <c r="AL80" s="46"/>
      <c r="AM80" s="46"/>
    </row>
    <row r="81" spans="2:42" s="12" customFormat="1" ht="13.2" x14ac:dyDescent="0.25">
      <c r="B81" s="12" t="s">
        <v>70</v>
      </c>
      <c r="C81" s="45" t="s">
        <v>13</v>
      </c>
      <c r="D81" s="46" cm="1">
        <f t="array" ref="D81">_xlfn.XLOOKUP(D79,'Salary projections'!$B$10:$B$48,_xlfn.XLOOKUP(D$10,'Salary projections'!$D$9:$AS$9,'Salary projections'!$D$10:$AS$48,,0),,0)*12</f>
        <v>33278.668799999999</v>
      </c>
      <c r="E81" s="46" cm="1">
        <f t="array" ref="E81">_xlfn.XLOOKUP(E79,'Salary projections'!$B$10:$B$48,_xlfn.XLOOKUP(E$10,'Salary projections'!$D$9:$AS$9,'Salary projections'!$D$10:$AS$48,,0),,0)*12</f>
        <v>35908.358553600003</v>
      </c>
      <c r="F81" s="46" cm="1">
        <f t="array" ref="F81">_xlfn.XLOOKUP(F79,'Salary projections'!$B$10:$B$48,_xlfn.XLOOKUP(F$10,'Salary projections'!$D$9:$AS$9,'Salary projections'!$D$10:$AS$48,,0),,0)*12</f>
        <v>38695.177617408008</v>
      </c>
      <c r="G81" s="46" cm="1">
        <f t="array" ref="G81">_xlfn.XLOOKUP(G79,'Salary projections'!$B$10:$B$48,_xlfn.XLOOKUP(G$10,'Salary projections'!$D$9:$AS$9,'Salary projections'!$D$10:$AS$48,,0),,0)*12</f>
        <v>41647.488832634888</v>
      </c>
      <c r="H81" s="46" cm="1">
        <f t="array" ref="H81">_xlfn.XLOOKUP(H79,'Salary projections'!$B$10:$B$48,_xlfn.XLOOKUP(H$10,'Salary projections'!$D$9:$AS$9,'Salary projections'!$D$10:$AS$48,,0),,0)*12</f>
        <v>44774.072660892067</v>
      </c>
      <c r="I81" s="46" cm="1">
        <f t="array" ref="I81">_xlfn.XLOOKUP(I79,'Salary projections'!$B$10:$B$48,_xlfn.XLOOKUP(I$10,'Salary projections'!$D$9:$AS$9,'Salary projections'!$D$10:$AS$48,,0),,0)*12</f>
        <v>48084.147213277611</v>
      </c>
      <c r="J81" s="46" cm="1">
        <f t="array" ref="J81">_xlfn.XLOOKUP(J79,'Salary projections'!$B$10:$B$48,_xlfn.XLOOKUP(J$10,'Salary projections'!$D$9:$AS$9,'Salary projections'!$D$10:$AS$48,,0),,0)*12</f>
        <v>51501.990504851274</v>
      </c>
      <c r="K81" s="46" cm="1">
        <f t="array" ref="K81">_xlfn.XLOOKUP(K79,'Salary projections'!$B$10:$B$48,_xlfn.XLOOKUP(K$10,'Salary projections'!$D$9:$AS$9,'Salary projections'!$D$10:$AS$48,,0),,0)*12</f>
        <v>55116.326624209585</v>
      </c>
      <c r="L81" s="46" cm="1">
        <f t="array" ref="L81">_xlfn.XLOOKUP(L79,'Salary projections'!$B$10:$B$48,_xlfn.XLOOKUP(L$10,'Salary projections'!$D$9:$AS$9,'Salary projections'!$D$10:$AS$48,,0),,0)*12</f>
        <v>58937.406448308786</v>
      </c>
      <c r="M81" s="46" cm="1">
        <f t="array" ref="M81">_xlfn.XLOOKUP(M79,'Salary projections'!$B$10:$B$48,_xlfn.XLOOKUP(M$10,'Salary projections'!$D$9:$AS$9,'Salary projections'!$D$10:$AS$48,,0),,0)*12</f>
        <v>62975.986535737204</v>
      </c>
      <c r="N81" s="46" cm="1">
        <f t="array" ref="N81">_xlfn.XLOOKUP(N79,'Salary projections'!$B$10:$B$48,_xlfn.XLOOKUP(N$10,'Salary projections'!$D$9:$AS$9,'Salary projections'!$D$10:$AS$48,,0),,0)*12</f>
        <v>67243.353179842612</v>
      </c>
      <c r="O81" s="46" cm="1">
        <f t="array" ref="O81">_xlfn.XLOOKUP(O79,'Salary projections'!$B$10:$B$48,_xlfn.XLOOKUP(O$10,'Salary projections'!$D$9:$AS$9,'Salary projections'!$D$10:$AS$48,,0),,0)*12</f>
        <v>70732.3225905453</v>
      </c>
      <c r="P81" s="46" cm="1">
        <f t="array" ref="P81">_xlfn.XLOOKUP(P79,'Salary projections'!$B$10:$B$48,_xlfn.XLOOKUP(P$10,'Salary projections'!$D$9:$AS$9,'Salary projections'!$D$10:$AS$48,,0),,0)*12</f>
        <v>74392.820189016464</v>
      </c>
      <c r="Q81" s="46" cm="1">
        <f t="array" ref="Q81">_xlfn.XLOOKUP(Q79,'Salary projections'!$B$10:$B$48,_xlfn.XLOOKUP(Q$10,'Salary projections'!$D$9:$AS$9,'Salary projections'!$D$10:$AS$48,,0),,0)*12</f>
        <v>78232.985879220447</v>
      </c>
      <c r="R81" s="46" cm="1">
        <f t="array" ref="R81">_xlfn.XLOOKUP(R79,'Salary projections'!$B$10:$B$48,_xlfn.XLOOKUP(R$10,'Salary projections'!$D$9:$AS$9,'Salary projections'!$D$10:$AS$48,,0),,0)*12</f>
        <v>82261.336312338317</v>
      </c>
      <c r="S81" s="46" cm="1">
        <f t="array" ref="S81">_xlfn.XLOOKUP(S79,'Salary projections'!$B$10:$B$48,_xlfn.XLOOKUP(S$10,'Salary projections'!$D$9:$AS$9,'Salary projections'!$D$10:$AS$48,,0),,0)*12</f>
        <v>86486.782002698877</v>
      </c>
      <c r="T81" s="46" cm="1">
        <f t="array" ref="T81">_xlfn.XLOOKUP(T79,'Salary projections'!$B$10:$B$48,_xlfn.XLOOKUP(T$10,'Salary projections'!$D$9:$AS$9,'Salary projections'!$D$10:$AS$48,,0),,0)*12</f>
        <v>90432.449246497679</v>
      </c>
      <c r="U81" s="46" cm="1">
        <f t="array" ref="U81">_xlfn.XLOOKUP(U79,'Salary projections'!$B$10:$B$48,_xlfn.XLOOKUP(U$10,'Salary projections'!$D$9:$AS$9,'Salary projections'!$D$10:$AS$48,,0),,0)*12</f>
        <v>94555.391018596056</v>
      </c>
      <c r="V81" s="46" cm="1">
        <f t="array" ref="V81">_xlfn.XLOOKUP(V79,'Salary projections'!$B$10:$B$48,_xlfn.XLOOKUP(V$10,'Salary projections'!$D$9:$AS$9,'Salary projections'!$D$10:$AS$48,,0),,0)*12</f>
        <v>98863.476213667935</v>
      </c>
      <c r="W81" s="46" cm="1">
        <f t="array" ref="W81">_xlfn.XLOOKUP(W79,'Salary projections'!$B$10:$B$48,_xlfn.XLOOKUP(W$10,'Salary projections'!$D$9:$AS$9,'Salary projections'!$D$10:$AS$48,,0),,0)*12</f>
        <v>103364.91959871579</v>
      </c>
      <c r="X81" s="46" cm="1">
        <f t="array" ref="X81">_xlfn.XLOOKUP(X79,'Salary projections'!$B$10:$B$48,_xlfn.XLOOKUP(X$10,'Salary projections'!$D$9:$AS$9,'Salary projections'!$D$10:$AS$48,,0),,0)*12</f>
        <v>108068.29689262561</v>
      </c>
      <c r="Y81" s="46" cm="1">
        <f t="array" ref="Y81">_xlfn.XLOOKUP(Y79,'Salary projections'!$B$10:$B$48,_xlfn.XLOOKUP(Y$10,'Salary projections'!$D$9:$AS$9,'Salary projections'!$D$10:$AS$48,,0),,0)*12</f>
        <v>111474.15458627322</v>
      </c>
      <c r="Z81" s="46" cm="1">
        <f t="array" ref="Z81">_xlfn.XLOOKUP(Z79,'Salary projections'!$B$10:$B$48,_xlfn.XLOOKUP(Z$10,'Salary projections'!$D$9:$AS$9,'Salary projections'!$D$10:$AS$48,,0),,0)*12</f>
        <v>114979.57162038443</v>
      </c>
      <c r="AA81" s="46" cm="1">
        <f t="array" ref="AA81">_xlfn.XLOOKUP(AA79,'Salary projections'!$B$10:$B$48,_xlfn.XLOOKUP(AA$10,'Salary projections'!$D$9:$AS$9,'Salary projections'!$D$10:$AS$48,,0),,0)*12</f>
        <v>118587.06336988647</v>
      </c>
      <c r="AB81" s="46" cm="1">
        <f t="array" ref="AB81">_xlfn.XLOOKUP(AB79,'Salary projections'!$B$10:$B$48,_xlfn.XLOOKUP(AB$10,'Salary projections'!$D$9:$AS$9,'Salary projections'!$D$10:$AS$48,,0),,0)*12</f>
        <v>122299.18714475608</v>
      </c>
      <c r="AC81" s="46" cm="1">
        <f t="array" ref="AC81">_xlfn.XLOOKUP(AC79,'Salary projections'!$B$10:$B$48,_xlfn.XLOOKUP(AC$10,'Salary projections'!$D$9:$AS$9,'Salary projections'!$D$10:$AS$48,,0),,0)*12</f>
        <v>126118.54152022343</v>
      </c>
      <c r="AD81" s="46" cm="1">
        <f t="array" ref="AD81">_xlfn.XLOOKUP(AD79,'Salary projections'!$B$10:$B$48,_xlfn.XLOOKUP(AD$10,'Salary projections'!$D$9:$AS$9,'Salary projections'!$D$10:$AS$48,,0),,0)*12</f>
        <v>129400.04562935322</v>
      </c>
      <c r="AE81" s="46" cm="1">
        <f t="array" ref="AE81">_xlfn.XLOOKUP(AE79,'Salary projections'!$B$10:$B$48,_xlfn.XLOOKUP(AE$10,'Salary projections'!$D$9:$AS$9,'Salary projections'!$D$10:$AS$48,,0),,0)*12</f>
        <v>132742.28040078102</v>
      </c>
      <c r="AF81" s="46" cm="1">
        <f t="array" ref="AF81">_xlfn.XLOOKUP(AF79,'Salary projections'!$B$10:$B$48,_xlfn.XLOOKUP(AF$10,'Salary projections'!$D$9:$AS$9,'Salary projections'!$D$10:$AS$48,,0),,0)*12</f>
        <v>136144.85388091608</v>
      </c>
      <c r="AG81" s="46" cm="1">
        <f t="array" ref="AG81">_xlfn.XLOOKUP(AG79,'Salary projections'!$B$10:$B$48,_xlfn.XLOOKUP(AG$10,'Salary projections'!$D$9:$AS$9,'Salary projections'!$D$10:$AS$48,,0),,0)*12</f>
        <v>139607.24559082073</v>
      </c>
      <c r="AH81" s="46" cm="1">
        <f t="array" ref="AH81">_xlfn.XLOOKUP(AH79,'Salary projections'!$B$10:$B$48,_xlfn.XLOOKUP(AH$10,'Salary projections'!$D$9:$AS$9,'Salary projections'!$D$10:$AS$48,,0),,0)*12</f>
        <v>143128.79687130824</v>
      </c>
      <c r="AI81" s="46" cm="1">
        <f t="array" ref="AI81">_xlfn.XLOOKUP(AI79,'Salary projections'!$B$10:$B$48,_xlfn.XLOOKUP(AI$10,'Salary projections'!$D$9:$AS$9,'Salary projections'!$D$10:$AS$48,,0),,0)*12</f>
        <v>146708.70066128948</v>
      </c>
      <c r="AJ81" s="46" cm="1">
        <f t="array" ref="AJ81">_xlfn.XLOOKUP(AJ79,'Salary projections'!$B$10:$B$48,_xlfn.XLOOKUP(AJ$10,'Salary projections'!$D$9:$AS$9,'Salary projections'!$D$10:$AS$48,,0),,0)*12</f>
        <v>150345.99067947504</v>
      </c>
      <c r="AK81" s="46" cm="1">
        <f t="array" ref="AK81">_xlfn.XLOOKUP(AK79,'Salary projections'!$B$10:$B$48,_xlfn.XLOOKUP(AK$10,'Salary projections'!$D$9:$AS$9,'Salary projections'!$D$10:$AS$48,,0),,0)*12</f>
        <v>154039.52997805754</v>
      </c>
      <c r="AL81" s="46"/>
      <c r="AM81" s="46"/>
    </row>
    <row r="82" spans="2:42" s="12" customFormat="1" ht="13.2" x14ac:dyDescent="0.25">
      <c r="B82" s="12" t="s">
        <v>55</v>
      </c>
      <c r="C82" s="45" t="s">
        <v>14</v>
      </c>
      <c r="D82" s="36">
        <f t="shared" ref="D82:AK82" si="336">IF((D81/12&lt;5000),$C$6,$C$7)</f>
        <v>0.24</v>
      </c>
      <c r="E82" s="36">
        <f t="shared" si="336"/>
        <v>0.24</v>
      </c>
      <c r="F82" s="36">
        <f t="shared" si="336"/>
        <v>0.24</v>
      </c>
      <c r="G82" s="36">
        <f t="shared" si="336"/>
        <v>0.24</v>
      </c>
      <c r="H82" s="36">
        <f t="shared" si="336"/>
        <v>0.24</v>
      </c>
      <c r="I82" s="36">
        <f t="shared" si="336"/>
        <v>0.24</v>
      </c>
      <c r="J82" s="36">
        <f t="shared" si="336"/>
        <v>0.24</v>
      </c>
      <c r="K82" s="36">
        <f t="shared" si="336"/>
        <v>0.24</v>
      </c>
      <c r="L82" s="36">
        <f t="shared" si="336"/>
        <v>0.24</v>
      </c>
      <c r="M82" s="36">
        <f t="shared" si="336"/>
        <v>0.22999999999999998</v>
      </c>
      <c r="N82" s="36">
        <f t="shared" si="336"/>
        <v>0.22999999999999998</v>
      </c>
      <c r="O82" s="36">
        <f t="shared" si="336"/>
        <v>0.22999999999999998</v>
      </c>
      <c r="P82" s="36">
        <f t="shared" si="336"/>
        <v>0.22999999999999998</v>
      </c>
      <c r="Q82" s="36">
        <f t="shared" si="336"/>
        <v>0.22999999999999998</v>
      </c>
      <c r="R82" s="36">
        <f t="shared" si="336"/>
        <v>0.22999999999999998</v>
      </c>
      <c r="S82" s="36">
        <f t="shared" si="336"/>
        <v>0.22999999999999998</v>
      </c>
      <c r="T82" s="36">
        <f t="shared" si="336"/>
        <v>0.22999999999999998</v>
      </c>
      <c r="U82" s="36">
        <f t="shared" si="336"/>
        <v>0.22999999999999998</v>
      </c>
      <c r="V82" s="36">
        <f t="shared" si="336"/>
        <v>0.22999999999999998</v>
      </c>
      <c r="W82" s="36">
        <f t="shared" si="336"/>
        <v>0.22999999999999998</v>
      </c>
      <c r="X82" s="36">
        <f t="shared" si="336"/>
        <v>0.22999999999999998</v>
      </c>
      <c r="Y82" s="36">
        <f t="shared" si="336"/>
        <v>0.22999999999999998</v>
      </c>
      <c r="Z82" s="36">
        <f t="shared" si="336"/>
        <v>0.22999999999999998</v>
      </c>
      <c r="AA82" s="36">
        <f t="shared" si="336"/>
        <v>0.22999999999999998</v>
      </c>
      <c r="AB82" s="36">
        <f t="shared" si="336"/>
        <v>0.22999999999999998</v>
      </c>
      <c r="AC82" s="36">
        <f t="shared" si="336"/>
        <v>0.22999999999999998</v>
      </c>
      <c r="AD82" s="36">
        <f t="shared" si="336"/>
        <v>0.22999999999999998</v>
      </c>
      <c r="AE82" s="36">
        <f t="shared" si="336"/>
        <v>0.22999999999999998</v>
      </c>
      <c r="AF82" s="36">
        <f t="shared" si="336"/>
        <v>0.22999999999999998</v>
      </c>
      <c r="AG82" s="36">
        <f t="shared" si="336"/>
        <v>0.22999999999999998</v>
      </c>
      <c r="AH82" s="36">
        <f t="shared" si="336"/>
        <v>0.22999999999999998</v>
      </c>
      <c r="AI82" s="36">
        <f t="shared" si="336"/>
        <v>0.22999999999999998</v>
      </c>
      <c r="AJ82" s="36">
        <f t="shared" si="336"/>
        <v>0.22999999999999998</v>
      </c>
      <c r="AK82" s="36">
        <f t="shared" si="336"/>
        <v>0.22999999999999998</v>
      </c>
      <c r="AL82" s="36"/>
      <c r="AM82" s="36"/>
    </row>
    <row r="83" spans="2:42" s="12" customFormat="1" ht="13.2" x14ac:dyDescent="0.25">
      <c r="B83" s="12" t="s">
        <v>55</v>
      </c>
      <c r="C83" s="45" t="s">
        <v>13</v>
      </c>
      <c r="D83" s="46">
        <f>D81*D82</f>
        <v>7986.8805119999997</v>
      </c>
      <c r="E83" s="46">
        <f>E81*E82</f>
        <v>8618.0060528640006</v>
      </c>
      <c r="F83" s="46">
        <f t="shared" ref="F83" si="337">F81*F82</f>
        <v>9286.8426281779211</v>
      </c>
      <c r="G83" s="46">
        <f t="shared" ref="G83" si="338">G81*G82</f>
        <v>9995.3973198323729</v>
      </c>
      <c r="H83" s="46">
        <f t="shared" ref="H83" si="339">H81*H82</f>
        <v>10745.777438614095</v>
      </c>
      <c r="I83" s="46">
        <f t="shared" ref="I83" si="340">I81*I82</f>
        <v>11540.195331186625</v>
      </c>
      <c r="J83" s="46">
        <f t="shared" ref="J83" si="341">J81*J82</f>
        <v>12360.477721164305</v>
      </c>
      <c r="K83" s="46">
        <f t="shared" ref="K83" si="342">K81*K82</f>
        <v>13227.9183898103</v>
      </c>
      <c r="L83" s="46">
        <f t="shared" ref="L83" si="343">L81*L82</f>
        <v>14144.977547594108</v>
      </c>
      <c r="M83" s="46">
        <f t="shared" ref="M83" si="344">M81*M82</f>
        <v>14484.476903219556</v>
      </c>
      <c r="N83" s="46">
        <f t="shared" ref="N83" si="345">N81*N82</f>
        <v>15465.971231363799</v>
      </c>
      <c r="O83" s="46">
        <f t="shared" ref="O83" si="346">O81*O82</f>
        <v>16268.434195825417</v>
      </c>
      <c r="P83" s="46">
        <f t="shared" ref="P83" si="347">P81*P82</f>
        <v>17110.348643473786</v>
      </c>
      <c r="Q83" s="46">
        <f t="shared" ref="Q83" si="348">Q81*Q82</f>
        <v>17993.586752220701</v>
      </c>
      <c r="R83" s="46">
        <f t="shared" ref="R83" si="349">R81*R82</f>
        <v>18920.107351837811</v>
      </c>
      <c r="S83" s="46">
        <f t="shared" ref="S83" si="350">S81*S82</f>
        <v>19891.95986062074</v>
      </c>
      <c r="T83" s="46">
        <f t="shared" ref="T83" si="351">T81*T82</f>
        <v>20799.463326694466</v>
      </c>
      <c r="U83" s="46">
        <f t="shared" ref="U83" si="352">U81*U82</f>
        <v>21747.739934277091</v>
      </c>
      <c r="V83" s="46">
        <f t="shared" ref="V83" si="353">V81*V82</f>
        <v>22738.599529143623</v>
      </c>
      <c r="W83" s="46">
        <f t="shared" ref="W83" si="354">W81*W82</f>
        <v>23773.93150770463</v>
      </c>
      <c r="X83" s="46">
        <f t="shared" ref="X83" si="355">X81*X82</f>
        <v>24855.708285303888</v>
      </c>
      <c r="Y83" s="46">
        <f t="shared" ref="Y83" si="356">Y81*Y82</f>
        <v>25639.055554842838</v>
      </c>
      <c r="Z83" s="46">
        <f t="shared" ref="Z83" si="357">Z81*Z82</f>
        <v>26445.301472688418</v>
      </c>
      <c r="AA83" s="46">
        <f t="shared" ref="AA83" si="358">AA81*AA82</f>
        <v>27275.024575073887</v>
      </c>
      <c r="AB83" s="46">
        <f t="shared" ref="AB83" si="359">AB81*AB82</f>
        <v>28128.813043293896</v>
      </c>
      <c r="AC83" s="46">
        <f t="shared" ref="AC83" si="360">AC81*AC82</f>
        <v>29007.264549651387</v>
      </c>
      <c r="AD83" s="46">
        <f t="shared" ref="AD83" si="361">AD81*AD82</f>
        <v>29762.010494751237</v>
      </c>
      <c r="AE83" s="46">
        <f t="shared" ref="AE83:AK83" si="362">AE81*AE82</f>
        <v>30530.724492179634</v>
      </c>
      <c r="AF83" s="46">
        <f t="shared" si="362"/>
        <v>31313.316392610697</v>
      </c>
      <c r="AG83" s="46">
        <f t="shared" si="362"/>
        <v>32109.666485888767</v>
      </c>
      <c r="AH83" s="46">
        <f t="shared" si="362"/>
        <v>32919.623280400891</v>
      </c>
      <c r="AI83" s="46">
        <f t="shared" si="362"/>
        <v>33743.001152096578</v>
      </c>
      <c r="AJ83" s="46">
        <f t="shared" si="362"/>
        <v>34579.577856279255</v>
      </c>
      <c r="AK83" s="46">
        <f t="shared" si="362"/>
        <v>35429.091894953235</v>
      </c>
      <c r="AL83" s="46"/>
      <c r="AM83" s="46"/>
    </row>
    <row r="84" spans="2:42" s="12" customFormat="1" ht="13.2" x14ac:dyDescent="0.25">
      <c r="B84" s="12" t="s">
        <v>56</v>
      </c>
      <c r="C84" s="45" t="s">
        <v>13</v>
      </c>
      <c r="D84" s="46">
        <f t="shared" ref="D84:AK84" si="363">D83*$C$8</f>
        <v>5990.1603839999998</v>
      </c>
      <c r="E84" s="46">
        <f t="shared" si="363"/>
        <v>6463.504539648</v>
      </c>
      <c r="F84" s="46">
        <f t="shared" si="363"/>
        <v>6965.1319711334409</v>
      </c>
      <c r="G84" s="46">
        <f t="shared" si="363"/>
        <v>7496.5479898742797</v>
      </c>
      <c r="H84" s="46">
        <f t="shared" si="363"/>
        <v>8059.3330789605716</v>
      </c>
      <c r="I84" s="46">
        <f t="shared" si="363"/>
        <v>8655.1464983899696</v>
      </c>
      <c r="J84" s="46">
        <f t="shared" si="363"/>
        <v>9270.3582908732278</v>
      </c>
      <c r="K84" s="46">
        <f t="shared" si="363"/>
        <v>9920.9387923577251</v>
      </c>
      <c r="L84" s="46">
        <f t="shared" si="363"/>
        <v>10608.733160695581</v>
      </c>
      <c r="M84" s="46">
        <f t="shared" si="363"/>
        <v>10863.357677414668</v>
      </c>
      <c r="N84" s="46">
        <f t="shared" si="363"/>
        <v>11599.478423522849</v>
      </c>
      <c r="O84" s="46">
        <f t="shared" si="363"/>
        <v>12201.325646869063</v>
      </c>
      <c r="P84" s="46">
        <f t="shared" si="363"/>
        <v>12832.76148260534</v>
      </c>
      <c r="Q84" s="46">
        <f t="shared" si="363"/>
        <v>13495.190064165527</v>
      </c>
      <c r="R84" s="46">
        <f t="shared" si="363"/>
        <v>14190.080513878358</v>
      </c>
      <c r="S84" s="46">
        <f t="shared" si="363"/>
        <v>14918.969895465554</v>
      </c>
      <c r="T84" s="46">
        <f t="shared" si="363"/>
        <v>15599.597495020849</v>
      </c>
      <c r="U84" s="46">
        <f t="shared" si="363"/>
        <v>16310.804950707818</v>
      </c>
      <c r="V84" s="46">
        <f t="shared" si="363"/>
        <v>17053.949646857716</v>
      </c>
      <c r="W84" s="46">
        <f t="shared" si="363"/>
        <v>17830.448630778472</v>
      </c>
      <c r="X84" s="46">
        <f t="shared" si="363"/>
        <v>18641.781213977916</v>
      </c>
      <c r="Y84" s="46">
        <f t="shared" si="363"/>
        <v>19229.291666132129</v>
      </c>
      <c r="Z84" s="46">
        <f t="shared" si="363"/>
        <v>19833.976104516314</v>
      </c>
      <c r="AA84" s="46">
        <f t="shared" si="363"/>
        <v>20456.268431305416</v>
      </c>
      <c r="AB84" s="46">
        <f t="shared" si="363"/>
        <v>21096.609782470423</v>
      </c>
      <c r="AC84" s="46">
        <f t="shared" si="363"/>
        <v>21755.44841223854</v>
      </c>
      <c r="AD84" s="46">
        <f t="shared" si="363"/>
        <v>22321.507871063426</v>
      </c>
      <c r="AE84" s="46">
        <f t="shared" si="363"/>
        <v>22898.043369134724</v>
      </c>
      <c r="AF84" s="46">
        <f t="shared" si="363"/>
        <v>23484.987294458024</v>
      </c>
      <c r="AG84" s="46">
        <f t="shared" si="363"/>
        <v>24082.249864416575</v>
      </c>
      <c r="AH84" s="46">
        <f t="shared" si="363"/>
        <v>24689.717460300668</v>
      </c>
      <c r="AI84" s="46">
        <f t="shared" si="363"/>
        <v>25307.250864072434</v>
      </c>
      <c r="AJ84" s="46">
        <f t="shared" si="363"/>
        <v>25934.683392209441</v>
      </c>
      <c r="AK84" s="46">
        <f t="shared" si="363"/>
        <v>26571.818921214926</v>
      </c>
      <c r="AL84" s="46"/>
      <c r="AM84" s="46"/>
    </row>
    <row r="85" spans="2:42" s="12" customFormat="1" ht="13.2" x14ac:dyDescent="0.25">
      <c r="B85" s="12" t="s">
        <v>57</v>
      </c>
      <c r="C85" s="45" t="s">
        <v>14</v>
      </c>
      <c r="D85" s="40">
        <f t="shared" ref="D85:AE85" si="364">$C$5</f>
        <v>6.1754285714285741E-2</v>
      </c>
      <c r="E85" s="40">
        <f t="shared" si="364"/>
        <v>6.1754285714285741E-2</v>
      </c>
      <c r="F85" s="40">
        <f t="shared" si="364"/>
        <v>6.1754285714285741E-2</v>
      </c>
      <c r="G85" s="40">
        <f t="shared" si="364"/>
        <v>6.1754285714285741E-2</v>
      </c>
      <c r="H85" s="40">
        <f t="shared" si="364"/>
        <v>6.1754285714285741E-2</v>
      </c>
      <c r="I85" s="40">
        <f t="shared" si="364"/>
        <v>6.1754285714285741E-2</v>
      </c>
      <c r="J85" s="40">
        <f t="shared" si="364"/>
        <v>6.1754285714285741E-2</v>
      </c>
      <c r="K85" s="40">
        <f t="shared" si="364"/>
        <v>6.1754285714285741E-2</v>
      </c>
      <c r="L85" s="40">
        <f t="shared" si="364"/>
        <v>6.1754285714285741E-2</v>
      </c>
      <c r="M85" s="40">
        <f t="shared" si="364"/>
        <v>6.1754285714285741E-2</v>
      </c>
      <c r="N85" s="40">
        <f t="shared" si="364"/>
        <v>6.1754285714285741E-2</v>
      </c>
      <c r="O85" s="40">
        <f t="shared" si="364"/>
        <v>6.1754285714285741E-2</v>
      </c>
      <c r="P85" s="40">
        <f t="shared" si="364"/>
        <v>6.1754285714285741E-2</v>
      </c>
      <c r="Q85" s="40">
        <f t="shared" si="364"/>
        <v>6.1754285714285741E-2</v>
      </c>
      <c r="R85" s="40">
        <f t="shared" si="364"/>
        <v>6.1754285714285741E-2</v>
      </c>
      <c r="S85" s="40">
        <f t="shared" si="364"/>
        <v>6.1754285714285741E-2</v>
      </c>
      <c r="T85" s="40">
        <f t="shared" si="364"/>
        <v>6.1754285714285741E-2</v>
      </c>
      <c r="U85" s="40">
        <f t="shared" si="364"/>
        <v>6.1754285714285741E-2</v>
      </c>
      <c r="V85" s="40">
        <f t="shared" si="364"/>
        <v>6.1754285714285741E-2</v>
      </c>
      <c r="W85" s="40">
        <f t="shared" si="364"/>
        <v>6.1754285714285741E-2</v>
      </c>
      <c r="X85" s="40">
        <f t="shared" si="364"/>
        <v>6.1754285714285741E-2</v>
      </c>
      <c r="Y85" s="40">
        <f t="shared" si="364"/>
        <v>6.1754285714285741E-2</v>
      </c>
      <c r="Z85" s="40">
        <f t="shared" si="364"/>
        <v>6.1754285714285741E-2</v>
      </c>
      <c r="AA85" s="40">
        <f t="shared" si="364"/>
        <v>6.1754285714285741E-2</v>
      </c>
      <c r="AB85" s="40">
        <f t="shared" si="364"/>
        <v>6.1754285714285741E-2</v>
      </c>
      <c r="AC85" s="40">
        <f t="shared" si="364"/>
        <v>6.1754285714285741E-2</v>
      </c>
      <c r="AD85" s="40">
        <f t="shared" si="364"/>
        <v>6.1754285714285741E-2</v>
      </c>
      <c r="AE85" s="40">
        <f t="shared" si="364"/>
        <v>6.1754285714285741E-2</v>
      </c>
      <c r="AF85" s="40">
        <f t="shared" ref="AF85:AK85" si="365">$C$5</f>
        <v>6.1754285714285741E-2</v>
      </c>
      <c r="AG85" s="40">
        <f t="shared" si="365"/>
        <v>6.1754285714285741E-2</v>
      </c>
      <c r="AH85" s="40">
        <f t="shared" si="365"/>
        <v>6.1754285714285741E-2</v>
      </c>
      <c r="AI85" s="40">
        <f t="shared" si="365"/>
        <v>6.1754285714285741E-2</v>
      </c>
      <c r="AJ85" s="40">
        <f t="shared" si="365"/>
        <v>6.1754285714285741E-2</v>
      </c>
      <c r="AK85" s="40">
        <f t="shared" si="365"/>
        <v>6.1754285714285741E-2</v>
      </c>
      <c r="AL85" s="40"/>
      <c r="AM85" s="40"/>
    </row>
    <row r="86" spans="2:42" s="12" customFormat="1" ht="13.2" x14ac:dyDescent="0.25">
      <c r="B86" s="12" t="s">
        <v>57</v>
      </c>
      <c r="C86" s="45" t="s">
        <v>13</v>
      </c>
      <c r="D86" s="46">
        <f>(D80*D85)+((D84*D85)/2)</f>
        <v>1923.528098177216</v>
      </c>
      <c r="E86" s="46">
        <f>(E80*E85)+((E84*E85)/2)</f>
        <v>2426.8477928739767</v>
      </c>
      <c r="F86" s="46">
        <f t="shared" ref="F86" si="366">(F80*F85)+((F84*F85)/2)</f>
        <v>2991.3539727802427</v>
      </c>
      <c r="G86" s="46">
        <f t="shared" ref="G86" si="367">(G80*G85)+((G84*G85)/2)</f>
        <v>3622.6182587981934</v>
      </c>
      <c r="H86" s="46">
        <f t="shared" ref="H86" si="368">(H80*H85)+((H84*H85)/2)</f>
        <v>4326.6516238169434</v>
      </c>
      <c r="I86" s="46">
        <f t="shared" ref="I86" si="369">(I80*I85)+((I84*I85)/2)</f>
        <v>5109.9362780729625</v>
      </c>
      <c r="J86" s="46">
        <f t="shared" ref="J86" si="370">(J80*J85)+((J84*J85)/2)</f>
        <v>5978.9851151353532</v>
      </c>
      <c r="K86" s="46">
        <f t="shared" ref="K86" si="371">(K80*K85)+((K84*K85)/2)</f>
        <v>6940.7854918696748</v>
      </c>
      <c r="L86" s="46">
        <f t="shared" ref="L86" si="372">(L80*L85)+((L84*L85)/2)</f>
        <v>8003.3063559208704</v>
      </c>
      <c r="M86" s="46">
        <f t="shared" ref="M86" si="373">(M80*M85)+((M84*M85)/2)</f>
        <v>9160.5416395332468</v>
      </c>
      <c r="N86" s="46">
        <f t="shared" ref="N86" si="374">(N80*N85)+((N84*N85)/2)</f>
        <v>10419.832544503828</v>
      </c>
      <c r="O86" s="46">
        <f t="shared" ref="O86" si="375">(O80*O85)+((O84*O85)/2)</f>
        <v>11798.202687948489</v>
      </c>
      <c r="P86" s="46">
        <f t="shared" ref="P86" si="376">(P80*P85)+((P84*P85)/2)</f>
        <v>13299.773352250057</v>
      </c>
      <c r="Q86" s="46">
        <f t="shared" ref="Q86" si="377">(Q80*Q85)+((Q84*Q85)/2)</f>
        <v>14934.023276825734</v>
      </c>
      <c r="R86" s="46">
        <f t="shared" ref="R86" si="378">(R80*R85)+((R84*R85)/2)</f>
        <v>16711.105271803535</v>
      </c>
      <c r="S86" s="46">
        <f t="shared" ref="S86" si="379">(S80*S85)+((S84*S85)/2)</f>
        <v>18641.891949285084</v>
      </c>
      <c r="T86" s="46">
        <f t="shared" ref="T86" si="380">(T80*T85)+((T84*T85)/2)</f>
        <v>20735.434836087468</v>
      </c>
      <c r="U86" s="46">
        <f t="shared" ref="U86" si="381">(U80*U85)+((U84*U85)/2)</f>
        <v>23001.238858310851</v>
      </c>
      <c r="V86" s="46">
        <f t="shared" ref="V86" si="382">(V80*V85)+((V84*V85)/2)</f>
        <v>25451.872228652057</v>
      </c>
      <c r="W86" s="46">
        <f t="shared" ref="W86" si="383">(W80*W85)+((W84*W85)/2)</f>
        <v>28100.764967327774</v>
      </c>
      <c r="X86" s="46">
        <f t="shared" ref="X86" si="384">(X80*X85)+((X84*X85)/2)</f>
        <v>30962.265887145215</v>
      </c>
      <c r="Y86" s="46">
        <f t="shared" ref="Y86" si="385">(Y80*Y85)+((Y84*Y85)/2)</f>
        <v>34043.669028574084</v>
      </c>
      <c r="Z86" s="46">
        <f t="shared" ref="Z86" si="386">(Z80*Z85)+((Z84*Z85)/2)</f>
        <v>37352.173591948369</v>
      </c>
      <c r="AA86" s="46">
        <f t="shared" ref="AA86" si="387">(AA80*AA85)+((AA84*AA85)/2)</f>
        <v>40902.878028276929</v>
      </c>
      <c r="AB86" s="46">
        <f t="shared" ref="AB86" si="388">(AB80*AB85)+((AB84*AB85)/2)</f>
        <v>44711.840201303945</v>
      </c>
      <c r="AC86" s="46">
        <f t="shared" ref="AC86" si="389">(AC80*AC85)+((AC84*AC85)/2)</f>
        <v>48796.137078507381</v>
      </c>
      <c r="AD86" s="46">
        <f t="shared" ref="AD86" si="390">(AD80*AD85)+((AD84*AD85)/2)</f>
        <v>53170.478145274537</v>
      </c>
      <c r="AE86" s="46">
        <f t="shared" ref="AE86:AK86" si="391">(AE80*AE85)+((AE84*AE85)/2)</f>
        <v>57850.233587802497</v>
      </c>
      <c r="AF86" s="46">
        <f t="shared" si="391"/>
        <v>62854.908905368808</v>
      </c>
      <c r="AG86" s="46">
        <f t="shared" si="391"/>
        <v>68205.209285530524</v>
      </c>
      <c r="AH86" s="46">
        <f t="shared" si="391"/>
        <v>73923.112269461039</v>
      </c>
      <c r="AI86" s="46">
        <f t="shared" si="391"/>
        <v>80031.944798814278</v>
      </c>
      <c r="AJ86" s="46">
        <f t="shared" si="391"/>
        <v>86556.464908497714</v>
      </c>
      <c r="AK86" s="46">
        <f t="shared" si="391"/>
        <v>93522.948345736135</v>
      </c>
      <c r="AL86" s="46"/>
      <c r="AM86" s="46"/>
    </row>
    <row r="87" spans="2:42" s="12" customFormat="1" ht="13.2" x14ac:dyDescent="0.25">
      <c r="B87" s="64" t="s">
        <v>59</v>
      </c>
      <c r="C87" s="69" t="s">
        <v>13</v>
      </c>
      <c r="D87" s="66">
        <f>D86+D84+D80</f>
        <v>36066.699081424798</v>
      </c>
      <c r="E87" s="66">
        <f t="shared" ref="E87:AE87" si="392">E86+E84+E80</f>
        <v>44957.05141394677</v>
      </c>
      <c r="F87" s="66">
        <f t="shared" si="392"/>
        <v>54913.537357860456</v>
      </c>
      <c r="G87" s="66">
        <f t="shared" si="392"/>
        <v>66032.70360653293</v>
      </c>
      <c r="H87" s="66">
        <f t="shared" si="392"/>
        <v>78418.688309310441</v>
      </c>
      <c r="I87" s="66">
        <f t="shared" si="392"/>
        <v>92183.771085773376</v>
      </c>
      <c r="J87" s="66">
        <f t="shared" si="392"/>
        <v>107433.11449178196</v>
      </c>
      <c r="K87" s="66">
        <f t="shared" si="392"/>
        <v>124294.83877600936</v>
      </c>
      <c r="L87" s="66">
        <f t="shared" si="392"/>
        <v>142906.87829262583</v>
      </c>
      <c r="M87" s="66">
        <f t="shared" si="392"/>
        <v>162930.77760957374</v>
      </c>
      <c r="N87" s="66">
        <f t="shared" si="392"/>
        <v>184950.08857760043</v>
      </c>
      <c r="O87" s="66">
        <f t="shared" si="392"/>
        <v>208949.61691241799</v>
      </c>
      <c r="P87" s="66">
        <f t="shared" si="392"/>
        <v>235082.1517472734</v>
      </c>
      <c r="Q87" s="66">
        <f t="shared" si="392"/>
        <v>263511.36508826463</v>
      </c>
      <c r="R87" s="66">
        <f t="shared" si="392"/>
        <v>294412.55087394651</v>
      </c>
      <c r="S87" s="66">
        <f t="shared" si="392"/>
        <v>327973.41271869716</v>
      </c>
      <c r="T87" s="66">
        <f t="shared" si="392"/>
        <v>364308.44504980545</v>
      </c>
      <c r="U87" s="66">
        <f t="shared" si="392"/>
        <v>403620.48885882413</v>
      </c>
      <c r="V87" s="66">
        <f t="shared" si="392"/>
        <v>446126.31073433394</v>
      </c>
      <c r="W87" s="66">
        <f t="shared" si="392"/>
        <v>492057.52433244017</v>
      </c>
      <c r="X87" s="66">
        <f t="shared" si="392"/>
        <v>541661.57143356325</v>
      </c>
      <c r="Y87" s="66">
        <f t="shared" si="392"/>
        <v>594934.53212826943</v>
      </c>
      <c r="Z87" s="66">
        <f t="shared" si="392"/>
        <v>652120.68182473409</v>
      </c>
      <c r="AA87" s="66">
        <f t="shared" si="392"/>
        <v>713479.82828431646</v>
      </c>
      <c r="AB87" s="66">
        <f t="shared" si="392"/>
        <v>779288.2782680908</v>
      </c>
      <c r="AC87" s="66">
        <f t="shared" si="392"/>
        <v>849839.86375883676</v>
      </c>
      <c r="AD87" s="66">
        <f t="shared" si="392"/>
        <v>925331.84977517475</v>
      </c>
      <c r="AE87" s="66">
        <f t="shared" si="392"/>
        <v>1006080.1267321119</v>
      </c>
      <c r="AF87" s="66">
        <f t="shared" ref="AF87" si="393">AF86+AF84+AF80</f>
        <v>1092420.0229319388</v>
      </c>
      <c r="AG87" s="66">
        <f t="shared" ref="AG87" si="394">AG86+AG84+AG80</f>
        <v>1184707.4820818859</v>
      </c>
      <c r="AH87" s="66">
        <f t="shared" ref="AH87" si="395">AH86+AH84+AH80</f>
        <v>1283320.3118116476</v>
      </c>
      <c r="AI87" s="66">
        <f t="shared" ref="AI87" si="396">AI86+AI84+AI80</f>
        <v>1388659.5074745342</v>
      </c>
      <c r="AJ87" s="66">
        <f t="shared" ref="AJ87" si="397">AJ86+AJ84+AJ80</f>
        <v>1501150.6557752413</v>
      </c>
      <c r="AK87" s="66">
        <f t="shared" ref="AK87" si="398">AK86+AK84+AK80</f>
        <v>1621245.4230421924</v>
      </c>
      <c r="AL87" s="46"/>
      <c r="AM87" s="46"/>
    </row>
    <row r="88" spans="2:42" s="12" customFormat="1" ht="13.2" x14ac:dyDescent="0.25">
      <c r="B88" s="44" t="s">
        <v>68</v>
      </c>
      <c r="C88" s="44"/>
      <c r="D88" s="68" t="str" cm="1">
        <f t="array" ref="D88">_xlfn.IFNA(_xlfn.XLOOKUP(D79,'RIA projected targets'!$B$12:$B$54,_xlfn.XLOOKUP(D$10,'RIA projected targets'!$C$8:$AP$8,'RIA projected targets'!$C$12:$AP$54),,0,),"-")</f>
        <v>-</v>
      </c>
      <c r="E88" s="68" t="str" cm="1">
        <f t="array" ref="E88">_xlfn.IFNA(_xlfn.XLOOKUP(E79,'RIA projected targets'!$B$12:$B$54,_xlfn.XLOOKUP(E$10,'RIA projected targets'!$C$8:$AP$8,'RIA projected targets'!$C$12:$AP$54),,0,),"-")</f>
        <v>-</v>
      </c>
      <c r="F88" s="68" t="str" cm="1">
        <f t="array" ref="F88">_xlfn.IFNA(_xlfn.XLOOKUP(F79,'RIA projected targets'!$B$12:$B$54,_xlfn.XLOOKUP(F$10,'RIA projected targets'!$C$8:$AP$8,'RIA projected targets'!$C$12:$AP$54),,0,),"-")</f>
        <v>-</v>
      </c>
      <c r="G88" s="68" t="str" cm="1">
        <f t="array" ref="G88">_xlfn.IFNA(_xlfn.XLOOKUP(G79,'RIA projected targets'!$B$12:$B$54,_xlfn.XLOOKUP(G$10,'RIA projected targets'!$C$8:$AP$8,'RIA projected targets'!$C$12:$AP$54),,0,),"-")</f>
        <v>-</v>
      </c>
      <c r="H88" s="68" t="str" cm="1">
        <f t="array" ref="H88">_xlfn.IFNA(_xlfn.XLOOKUP(H79,'RIA projected targets'!$B$12:$B$54,_xlfn.XLOOKUP(H$10,'RIA projected targets'!$C$8:$AP$8,'RIA projected targets'!$C$12:$AP$54),,0,),"-")</f>
        <v>-</v>
      </c>
      <c r="I88" s="68" cm="1">
        <f t="array" ref="I88">_xlfn.IFNA(_xlfn.XLOOKUP(I79,'RIA projected targets'!$B$12:$B$54,_xlfn.XLOOKUP(I$10,'RIA projected targets'!$C$8:$AP$8,'RIA projected targets'!$C$12:$AP$54),,0,),"-")</f>
        <v>49100</v>
      </c>
      <c r="J88" s="68" cm="1">
        <f t="array" ref="J88">_xlfn.IFNA(_xlfn.XLOOKUP(J79,'RIA projected targets'!$B$12:$B$54,_xlfn.XLOOKUP(J$10,'RIA projected targets'!$C$8:$AP$8,'RIA projected targets'!$C$12:$AP$54),,0,),"-")</f>
        <v>56753</v>
      </c>
      <c r="K88" s="68" cm="1">
        <f t="array" ref="K88">_xlfn.IFNA(_xlfn.XLOOKUP(K79,'RIA projected targets'!$B$12:$B$54,_xlfn.XLOOKUP(K$10,'RIA projected targets'!$C$8:$AP$8,'RIA projected targets'!$C$12:$AP$54),,0,),"-")</f>
        <v>65139.26</v>
      </c>
      <c r="L88" s="68" cm="1">
        <f t="array" ref="L88">_xlfn.IFNA(_xlfn.XLOOKUP(L79,'RIA projected targets'!$B$12:$B$54,_xlfn.XLOOKUP(L$10,'RIA projected targets'!$C$8:$AP$8,'RIA projected targets'!$C$12:$AP$54),,0,),"-")</f>
        <v>74414.708700000017</v>
      </c>
      <c r="M88" s="68" cm="1">
        <f t="array" ref="M88">_xlfn.IFNA(_xlfn.XLOOKUP(M79,'RIA projected targets'!$B$12:$B$54,_xlfn.XLOOKUP(M$10,'RIA projected targets'!$C$8:$AP$8,'RIA projected targets'!$C$12:$AP$54),,0,),"-")</f>
        <v>84525.711630999998</v>
      </c>
      <c r="N88" s="68" cm="1">
        <f t="array" ref="N88">_xlfn.IFNA(_xlfn.XLOOKUP(N79,'RIA projected targets'!$B$12:$B$54,_xlfn.XLOOKUP(N$10,'RIA projected targets'!$C$8:$AP$8,'RIA projected targets'!$C$12:$AP$54),,0,),"-")</f>
        <v>95756.038537179993</v>
      </c>
      <c r="O88" s="68" cm="1">
        <f t="array" ref="O88">_xlfn.IFNA(_xlfn.XLOOKUP(O79,'RIA projected targets'!$B$12:$B$54,_xlfn.XLOOKUP(O$10,'RIA projected targets'!$C$8:$AP$8,'RIA projected targets'!$C$12:$AP$54),,0,),"-")</f>
        <v>107942.3276062216</v>
      </c>
      <c r="P88" s="68" cm="1">
        <f t="array" ref="P88">_xlfn.IFNA(_xlfn.XLOOKUP(P79,'RIA projected targets'!$B$12:$B$54,_xlfn.XLOOKUP(P$10,'RIA projected targets'!$C$8:$AP$8,'RIA projected targets'!$C$12:$AP$54),,0,),"-")</f>
        <v>121265.5631308922</v>
      </c>
      <c r="Q88" s="68" cm="1">
        <f t="array" ref="Q88">_xlfn.IFNA(_xlfn.XLOOKUP(Q79,'RIA projected targets'!$B$12:$B$54,_xlfn.XLOOKUP(Q$10,'RIA projected targets'!$C$8:$AP$8,'RIA projected targets'!$C$12:$AP$54),,0,),"-")</f>
        <v>135544.39870847497</v>
      </c>
      <c r="R88" s="68" cm="1">
        <f t="array" ref="R88">_xlfn.IFNA(_xlfn.XLOOKUP(R79,'RIA projected targets'!$B$12:$B$54,_xlfn.XLOOKUP(R$10,'RIA projected targets'!$C$8:$AP$8,'RIA projected targets'!$C$12:$AP$54),,0,),"-")</f>
        <v>151353.68932419238</v>
      </c>
      <c r="S88" s="68" cm="1">
        <f t="array" ref="S88">_xlfn.IFNA(_xlfn.XLOOKUP(S79,'RIA projected targets'!$B$12:$B$54,_xlfn.XLOOKUP(S$10,'RIA projected targets'!$C$8:$AP$8,'RIA projected targets'!$C$12:$AP$54),,0,),"-")</f>
        <v>167989.54741801525</v>
      </c>
      <c r="T88" s="68" cm="1">
        <f t="array" ref="T88">_xlfn.IFNA(_xlfn.XLOOKUP(T79,'RIA projected targets'!$B$12:$B$54,_xlfn.XLOOKUP(T$10,'RIA projected targets'!$C$8:$AP$8,'RIA projected targets'!$C$12:$AP$54),,0,),"-")</f>
        <v>186871.57254780017</v>
      </c>
      <c r="U88" s="68" cm="1">
        <f t="array" ref="U88">_xlfn.IFNA(_xlfn.XLOOKUP(U79,'RIA projected targets'!$B$12:$B$54,_xlfn.XLOOKUP(U$10,'RIA projected targets'!$C$8:$AP$8,'RIA projected targets'!$C$12:$AP$54),,0,),"-")</f>
        <v>206735.32859269597</v>
      </c>
      <c r="V88" s="68" cm="1">
        <f t="array" ref="V88">_xlfn.IFNA(_xlfn.XLOOKUP(V79,'RIA projected targets'!$B$12:$B$54,_xlfn.XLOOKUP(V$10,'RIA projected targets'!$C$8:$AP$8,'RIA projected targets'!$C$12:$AP$54),,0,),"-")</f>
        <v>229091.25929844411</v>
      </c>
      <c r="W88" s="68" cm="1">
        <f t="array" ref="W88">_xlfn.IFNA(_xlfn.XLOOKUP(W79,'RIA projected targets'!$B$12:$B$54,_xlfn.XLOOKUP(W$10,'RIA projected targets'!$C$8:$AP$8,'RIA projected targets'!$C$12:$AP$54),,0,),"-")</f>
        <v>252602.48405080367</v>
      </c>
      <c r="X88" s="68" cm="1">
        <f t="array" ref="X88">_xlfn.IFNA(_xlfn.XLOOKUP(X79,'RIA projected targets'!$B$12:$B$54,_xlfn.XLOOKUP(X$10,'RIA projected targets'!$C$8:$AP$8,'RIA projected targets'!$C$12:$AP$54),,0,),"-")</f>
        <v>278876.16757153696</v>
      </c>
      <c r="Y88" s="68" cm="1">
        <f t="array" ref="Y88">_xlfn.IFNA(_xlfn.XLOOKUP(Y79,'RIA projected targets'!$B$12:$B$54,_xlfn.XLOOKUP(Y$10,'RIA projected targets'!$C$8:$AP$8,'RIA projected targets'!$C$12:$AP$54),,0,),"-")</f>
        <v>306498.92986786854</v>
      </c>
      <c r="Z88" s="68" cm="1">
        <f t="array" ref="Z88">_xlfn.IFNA(_xlfn.XLOOKUP(Z79,'RIA projected targets'!$B$12:$B$54,_xlfn.XLOOKUP(Z$10,'RIA projected targets'!$C$8:$AP$8,'RIA projected targets'!$C$12:$AP$54),,0,),"-")</f>
        <v>337180.91698343743</v>
      </c>
      <c r="AA88" s="68" cm="1">
        <f t="array" ref="AA88">_xlfn.IFNA(_xlfn.XLOOKUP(AA79,'RIA projected targets'!$B$12:$B$54,_xlfn.XLOOKUP(AA$10,'RIA projected targets'!$C$8:$AP$8,'RIA projected targets'!$C$12:$AP$54),,0,),"-")</f>
        <v>369427.97428905929</v>
      </c>
      <c r="AB88" s="68" cm="1">
        <f t="array" ref="AB88">_xlfn.IFNA(_xlfn.XLOOKUP(AB79,'RIA projected targets'!$B$12:$B$54,_xlfn.XLOOKUP(AB$10,'RIA projected targets'!$C$8:$AP$8,'RIA projected targets'!$C$12:$AP$54),,0,),"-")</f>
        <v>405059.89826081053</v>
      </c>
      <c r="AC88" s="68" cm="1">
        <f t="array" ref="AC88">_xlfn.IFNA(_xlfn.XLOOKUP(AC79,'RIA projected targets'!$B$12:$B$54,_xlfn.XLOOKUP(AC$10,'RIA projected targets'!$C$8:$AP$8,'RIA projected targets'!$C$12:$AP$54),,0,),"-")</f>
        <v>444303.36372867605</v>
      </c>
      <c r="AD88" s="68" cm="1">
        <f t="array" ref="AD88">_xlfn.IFNA(_xlfn.XLOOKUP(AD79,'RIA projected targets'!$B$12:$B$54,_xlfn.XLOOKUP(AD$10,'RIA projected targets'!$C$8:$AP$8,'RIA projected targets'!$C$12:$AP$54),,0,),"-")</f>
        <v>485536.88321617892</v>
      </c>
      <c r="AE88" s="68" cm="1">
        <f t="array" ref="AE88">_xlfn.IFNA(_xlfn.XLOOKUP(AE79,'RIA projected targets'!$B$12:$B$54,_xlfn.XLOOKUP(AE$10,'RIA projected targets'!$C$8:$AP$8,'RIA projected targets'!$C$12:$AP$54),,0,),"-")</f>
        <v>530760.64425443672</v>
      </c>
      <c r="AF88" s="68" cm="1">
        <f t="array" ref="AF88">_xlfn.IFNA(_xlfn.XLOOKUP(AF79,'RIA projected targets'!$B$12:$B$54,_xlfn.XLOOKUP(AF$10,'RIA projected targets'!$C$8:$AP$8,'RIA projected targets'!$C$12:$AP$54),,0,),"-")</f>
        <v>580234.43427122221</v>
      </c>
      <c r="AG88" s="68" cm="1">
        <f t="array" ref="AG88">_xlfn.IFNA(_xlfn.XLOOKUP(AG79,'RIA projected targets'!$B$12:$B$54,_xlfn.XLOOKUP(AG$10,'RIA projected targets'!$C$8:$AP$8,'RIA projected targets'!$C$12:$AP$54),,0,),"-")</f>
        <v>634231.76121564605</v>
      </c>
      <c r="AH88" s="68" cm="1">
        <f t="array" ref="AH88">_xlfn.IFNA(_xlfn.XLOOKUP(AH79,'RIA projected targets'!$B$12:$B$54,_xlfn.XLOOKUP(AH$10,'RIA projected targets'!$C$8:$AP$8,'RIA projected targets'!$C$12:$AP$54),,0,),"-")</f>
        <v>690946.71678589121</v>
      </c>
      <c r="AI88" s="68" cm="1">
        <f t="array" ref="AI88">_xlfn.IFNA(_xlfn.XLOOKUP(AI79,'RIA projected targets'!$B$12:$B$54,_xlfn.XLOOKUP(AI$10,'RIA projected targets'!$C$8:$AP$8,'RIA projected targets'!$C$12:$AP$54),,0,),"-")</f>
        <v>752650.35237280116</v>
      </c>
      <c r="AJ88" s="68" cm="1">
        <f t="array" ref="AJ88">_xlfn.IFNA(_xlfn.XLOOKUP(AJ79,'RIA projected targets'!$B$12:$B$54,_xlfn.XLOOKUP(AJ$10,'RIA projected targets'!$C$8:$AP$8,'RIA projected targets'!$C$12:$AP$54),,0,),"-")</f>
        <v>819655.64305538847</v>
      </c>
      <c r="AK88" s="68" cm="1">
        <f t="array" ref="AK88">_xlfn.IFNA(_xlfn.XLOOKUP(AK79,'RIA projected targets'!$B$12:$B$54,_xlfn.XLOOKUP(AK$10,'RIA projected targets'!$C$8:$AP$8,'RIA projected targets'!$C$12:$AP$54),,0,),"-")</f>
        <v>892291.79353753245</v>
      </c>
      <c r="AL88" s="68"/>
      <c r="AM88" s="68"/>
    </row>
    <row r="89" spans="2:42" s="44" customFormat="1" ht="13.2" x14ac:dyDescent="0.25">
      <c r="B89" s="44" t="s">
        <v>72</v>
      </c>
      <c r="C89" s="67" t="s">
        <v>13</v>
      </c>
      <c r="D89" s="68" t="str" cm="1">
        <f t="array" ref="D89">_xlfn.IFNA(_xlfn.XLOOKUP(D79,'RIA projected targets'!$B$58:$B$100,_xlfn.XLOOKUP(D$10,'RIA projected targets'!$C$8:$AP$8,'RIA projected targets'!$C$58:$AP$100),,0,),"-")</f>
        <v>-</v>
      </c>
      <c r="E89" s="68" t="str" cm="1">
        <f t="array" ref="E89">_xlfn.IFNA(_xlfn.XLOOKUP(E79,'RIA projected targets'!$B$58:$B$100,_xlfn.XLOOKUP(E$10,'RIA projected targets'!$C$8:$AP$8,'RIA projected targets'!$C$58:$AP$100),,0,),"-")</f>
        <v>-</v>
      </c>
      <c r="F89" s="68" t="str" cm="1">
        <f t="array" ref="F89">_xlfn.IFNA(_xlfn.XLOOKUP(F79,'RIA projected targets'!$B$58:$B$100,_xlfn.XLOOKUP(F$10,'RIA projected targets'!$C$8:$AP$8,'RIA projected targets'!$C$58:$AP$100),,0,),"-")</f>
        <v>-</v>
      </c>
      <c r="G89" s="68" t="str" cm="1">
        <f t="array" ref="G89">_xlfn.IFNA(_xlfn.XLOOKUP(G79,'RIA projected targets'!$B$58:$B$100,_xlfn.XLOOKUP(G$10,'RIA projected targets'!$C$8:$AP$8,'RIA projected targets'!$C$58:$AP$100),,0,),"-")</f>
        <v>-</v>
      </c>
      <c r="H89" s="68" t="str" cm="1">
        <f t="array" ref="H89">_xlfn.IFNA(_xlfn.XLOOKUP(H79,'RIA projected targets'!$B$58:$B$100,_xlfn.XLOOKUP(H$10,'RIA projected targets'!$C$8:$AP$8,'RIA projected targets'!$C$58:$AP$100),,0,),"-")</f>
        <v>-</v>
      </c>
      <c r="I89" s="68" cm="1">
        <f t="array" ref="I89">_xlfn.IFNA(_xlfn.XLOOKUP(I79,'RIA projected targets'!$B$58:$B$100,_xlfn.XLOOKUP(I$10,'RIA projected targets'!$C$8:$AP$8,'RIA projected targets'!$C$58:$AP$100),,0,),"-")</f>
        <v>62700</v>
      </c>
      <c r="J89" s="68" cm="1">
        <f t="array" ref="J89">_xlfn.IFNA(_xlfn.XLOOKUP(J79,'RIA projected targets'!$B$58:$B$100,_xlfn.XLOOKUP(J$10,'RIA projected targets'!$C$8:$AP$8,'RIA projected targets'!$C$58:$AP$100),,0,),"-")</f>
        <v>73336</v>
      </c>
      <c r="K89" s="68" cm="1">
        <f t="array" ref="K89">_xlfn.IFNA(_xlfn.XLOOKUP(K79,'RIA projected targets'!$B$58:$B$100,_xlfn.XLOOKUP(K$10,'RIA projected targets'!$C$8:$AP$8,'RIA projected targets'!$C$58:$AP$100),,0,),"-")</f>
        <v>85190.27</v>
      </c>
      <c r="L89" s="68" cm="1">
        <f t="array" ref="L89">_xlfn.IFNA(_xlfn.XLOOKUP(L79,'RIA projected targets'!$B$58:$B$100,_xlfn.XLOOKUP(L$10,'RIA projected targets'!$C$8:$AP$8,'RIA projected targets'!$C$58:$AP$100),,0,),"-")</f>
        <v>98345.430000000008</v>
      </c>
      <c r="M89" s="68" cm="1">
        <f t="array" ref="M89">_xlfn.IFNA(_xlfn.XLOOKUP(M79,'RIA projected targets'!$B$58:$B$100,_xlfn.XLOOKUP(M$10,'RIA projected targets'!$C$8:$AP$8,'RIA projected targets'!$C$58:$AP$100),,0,),"-")</f>
        <v>112550.88099999999</v>
      </c>
      <c r="N89" s="68" cm="1">
        <f t="array" ref="N89">_xlfn.IFNA(_xlfn.XLOOKUP(N79,'RIA projected targets'!$B$58:$B$100,_xlfn.XLOOKUP(N$10,'RIA projected targets'!$C$8:$AP$8,'RIA projected targets'!$C$58:$AP$100),,0,),"-")</f>
        <v>128679.42224730003</v>
      </c>
      <c r="O89" s="68" cm="1">
        <f t="array" ref="O89">_xlfn.IFNA(_xlfn.XLOOKUP(O79,'RIA projected targets'!$B$58:$B$100,_xlfn.XLOOKUP(O$10,'RIA projected targets'!$C$8:$AP$8,'RIA projected targets'!$C$58:$AP$100),,0,),"-")</f>
        <v>146868.43247306702</v>
      </c>
      <c r="P89" s="68" cm="1">
        <f t="array" ref="P89">_xlfn.IFNA(_xlfn.XLOOKUP(P79,'RIA projected targets'!$B$58:$B$100,_xlfn.XLOOKUP(P$10,'RIA projected targets'!$C$8:$AP$8,'RIA projected targets'!$C$58:$AP$100),,0,),"-")</f>
        <v>167262.84569778235</v>
      </c>
      <c r="Q89" s="68" cm="1">
        <f t="array" ref="Q89">_xlfn.IFNA(_xlfn.XLOOKUP(Q79,'RIA projected targets'!$B$58:$B$100,_xlfn.XLOOKUP(Q$10,'RIA projected targets'!$C$8:$AP$8,'RIA projected targets'!$C$58:$AP$100),,0,),"-")</f>
        <v>188748.74212675483</v>
      </c>
      <c r="R89" s="68" cm="1">
        <f t="array" ref="R89">_xlfn.IFNA(_xlfn.XLOOKUP(R79,'RIA projected targets'!$B$58:$B$100,_xlfn.XLOOKUP(R$10,'RIA projected targets'!$C$8:$AP$8,'RIA projected targets'!$C$58:$AP$100),,0,),"-")</f>
        <v>213982.80214799615</v>
      </c>
      <c r="S89" s="68" cm="1">
        <f t="array" ref="S89">_xlfn.IFNA(_xlfn.XLOOKUP(S79,'RIA projected targets'!$B$58:$B$100,_xlfn.XLOOKUP(S$10,'RIA projected targets'!$C$8:$AP$8,'RIA projected targets'!$C$58:$AP$100),,0,),"-")</f>
        <v>240561.0319025979</v>
      </c>
      <c r="T89" s="68" cm="1">
        <f t="array" ref="T89">_xlfn.IFNA(_xlfn.XLOOKUP(T79,'RIA projected targets'!$B$58:$B$100,_xlfn.XLOOKUP(T$10,'RIA projected targets'!$C$8:$AP$8,'RIA projected targets'!$C$58:$AP$100),,0,),"-")</f>
        <v>269925.60479126696</v>
      </c>
      <c r="U89" s="68" cm="1">
        <f t="array" ref="U89">_xlfn.IFNA(_xlfn.XLOOKUP(U79,'RIA projected targets'!$B$58:$B$100,_xlfn.XLOOKUP(U$10,'RIA projected targets'!$C$8:$AP$8,'RIA projected targets'!$C$58:$AP$100),,0,),"-")</f>
        <v>303687.0688982362</v>
      </c>
      <c r="V89" s="68" cm="1">
        <f t="array" ref="V89">_xlfn.IFNA(_xlfn.XLOOKUP(V79,'RIA projected targets'!$B$58:$B$100,_xlfn.XLOOKUP(V$10,'RIA projected targets'!$C$8:$AP$8,'RIA projected targets'!$C$58:$AP$100),,0,),"-")</f>
        <v>339231.28780731151</v>
      </c>
      <c r="W89" s="68" cm="1">
        <f t="array" ref="W89">_xlfn.IFNA(_xlfn.XLOOKUP(W79,'RIA projected targets'!$B$58:$B$100,_xlfn.XLOOKUP(W$10,'RIA projected targets'!$C$8:$AP$8,'RIA projected targets'!$C$58:$AP$100),,0,),"-")</f>
        <v>378147.43121377786</v>
      </c>
      <c r="X89" s="68" cm="1">
        <f t="array" ref="X89">_xlfn.IFNA(_xlfn.XLOOKUP(X79,'RIA projected targets'!$B$58:$B$100,_xlfn.XLOOKUP(X$10,'RIA projected targets'!$C$8:$AP$8,'RIA projected targets'!$C$58:$AP$100),,0,),"-")</f>
        <v>422209.16989880736</v>
      </c>
      <c r="Y89" s="68" cm="1">
        <f t="array" ref="Y89">_xlfn.IFNA(_xlfn.XLOOKUP(Y79,'RIA projected targets'!$B$58:$B$100,_xlfn.XLOOKUP(Y$10,'RIA projected targets'!$C$8:$AP$8,'RIA projected targets'!$C$58:$AP$100),,0,),"-")</f>
        <v>468574.28021684615</v>
      </c>
      <c r="Z89" s="68" cm="1">
        <f t="array" ref="Z89">_xlfn.IFNA(_xlfn.XLOOKUP(Z79,'RIA projected targets'!$B$58:$B$100,_xlfn.XLOOKUP(Z$10,'RIA projected targets'!$C$8:$AP$8,'RIA projected targets'!$C$58:$AP$100),,0,),"-")</f>
        <v>520647.00416560186</v>
      </c>
      <c r="AA89" s="68" cm="1">
        <f t="array" ref="AA89">_xlfn.IFNA(_xlfn.XLOOKUP(AA79,'RIA projected targets'!$B$58:$B$100,_xlfn.XLOOKUP(AA$10,'RIA projected targets'!$C$8:$AP$8,'RIA projected targets'!$C$58:$AP$100),,0,),"-")</f>
        <v>577124.80776032771</v>
      </c>
      <c r="AB89" s="68" cm="1">
        <f t="array" ref="AB89">_xlfn.IFNA(_xlfn.XLOOKUP(AB79,'RIA projected targets'!$B$58:$B$100,_xlfn.XLOOKUP(AB$10,'RIA projected targets'!$C$8:$AP$8,'RIA projected targets'!$C$58:$AP$100),,0,),"-")</f>
        <v>638276.20332006505</v>
      </c>
      <c r="AC89" s="68" cm="1">
        <f t="array" ref="AC89">_xlfn.IFNA(_xlfn.XLOOKUP(AC79,'RIA projected targets'!$B$58:$B$100,_xlfn.XLOOKUP(AC$10,'RIA projected targets'!$C$8:$AP$8,'RIA projected targets'!$C$58:$AP$100),,0,),"-")</f>
        <v>704383.38152107166</v>
      </c>
      <c r="AD89" s="68" cm="1">
        <f t="array" ref="AD89">_xlfn.IFNA(_xlfn.XLOOKUP(AD79,'RIA projected targets'!$B$58:$B$100,_xlfn.XLOOKUP(AD$10,'RIA projected targets'!$C$8:$AP$8,'RIA projected targets'!$C$58:$AP$100),,0,),"-")</f>
        <v>775742.83640286012</v>
      </c>
      <c r="AE89" s="68" cm="1">
        <f t="array" ref="AE89">_xlfn.IFNA(_xlfn.XLOOKUP(AE79,'RIA projected targets'!$B$58:$B$100,_xlfn.XLOOKUP(AE$10,'RIA projected targets'!$C$8:$AP$8,'RIA projected targets'!$C$58:$AP$100),,0,),"-")</f>
        <v>854582.1203519085</v>
      </c>
      <c r="AF89" s="68" cm="1">
        <f t="array" ref="AF89">_xlfn.IFNA(_xlfn.XLOOKUP(AF79,'RIA projected targets'!$B$58:$B$100,_xlfn.XLOOKUP(AF$10,'RIA projected targets'!$C$8:$AP$8,'RIA projected targets'!$C$58:$AP$100),,0,),"-")</f>
        <v>939427.17929626408</v>
      </c>
      <c r="AG89" s="68" cm="1">
        <f t="array" ref="AG89">_xlfn.IFNA(_xlfn.XLOOKUP(AG79,'RIA projected targets'!$B$58:$B$100,_xlfn.XLOOKUP(AG$10,'RIA projected targets'!$C$8:$AP$8,'RIA projected targets'!$C$58:$AP$100),,0,),"-")</f>
        <v>1032659.4060818853</v>
      </c>
      <c r="AH89" s="68" cm="1">
        <f t="array" ref="AH89">_xlfn.IFNA(_xlfn.XLOOKUP(AH79,'RIA projected targets'!$B$58:$B$100,_xlfn.XLOOKUP(AH$10,'RIA projected targets'!$C$8:$AP$8,'RIA projected targets'!$C$58:$AP$100),,0,),"-")</f>
        <v>1132733.8599429312</v>
      </c>
      <c r="AI89" s="68" cm="1">
        <f t="array" ref="AI89">_xlfn.IFNA(_xlfn.XLOOKUP(AI79,'RIA projected targets'!$B$58:$B$100,_xlfn.XLOOKUP(AI$10,'RIA projected targets'!$C$8:$AP$8,'RIA projected targets'!$C$58:$AP$100),,0,),"-")</f>
        <v>1242196.5701052535</v>
      </c>
      <c r="AJ89" s="68" cm="1">
        <f t="array" ref="AJ89">_xlfn.IFNA(_xlfn.XLOOKUP(AJ79,'RIA projected targets'!$B$58:$B$100,_xlfn.XLOOKUP(AJ$10,'RIA projected targets'!$C$8:$AP$8,'RIA projected targets'!$C$58:$AP$100),,0,),"-")</f>
        <v>1359428.8714089366</v>
      </c>
      <c r="AK89" s="68" cm="1">
        <f t="array" ref="AK89">_xlfn.IFNA(_xlfn.XLOOKUP(AK79,'RIA projected targets'!$B$58:$B$100,_xlfn.XLOOKUP(AK$10,'RIA projected targets'!$C$8:$AP$8,'RIA projected targets'!$C$58:$AP$100),,0,),"-")</f>
        <v>1487152.9892292209</v>
      </c>
      <c r="AL89" s="68"/>
      <c r="AM89" s="68"/>
    </row>
    <row r="90" spans="2:42" s="12" customFormat="1" ht="13.2" x14ac:dyDescent="0.25"/>
    <row r="91" spans="2:42" s="12" customFormat="1" ht="13.2" x14ac:dyDescent="0.25">
      <c r="B91" s="35" t="s">
        <v>60</v>
      </c>
      <c r="C91" s="27">
        <v>22</v>
      </c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</row>
    <row r="92" spans="2:42" s="12" customFormat="1" ht="13.2" x14ac:dyDescent="0.25">
      <c r="B92" s="21" t="s">
        <v>48</v>
      </c>
      <c r="C92" s="45" t="s">
        <v>58</v>
      </c>
      <c r="D92" s="12">
        <f>C91</f>
        <v>22</v>
      </c>
      <c r="E92" s="12">
        <f>D92+1</f>
        <v>23</v>
      </c>
      <c r="F92" s="12">
        <f t="shared" ref="F92" si="399">E92+1</f>
        <v>24</v>
      </c>
      <c r="G92" s="12">
        <f t="shared" ref="G92" si="400">F92+1</f>
        <v>25</v>
      </c>
      <c r="H92" s="12">
        <f t="shared" ref="H92" si="401">G92+1</f>
        <v>26</v>
      </c>
      <c r="I92" s="12">
        <f t="shared" ref="I92" si="402">H92+1</f>
        <v>27</v>
      </c>
      <c r="J92" s="12">
        <f t="shared" ref="J92" si="403">I92+1</f>
        <v>28</v>
      </c>
      <c r="K92" s="12">
        <f t="shared" ref="K92" si="404">J92+1</f>
        <v>29</v>
      </c>
      <c r="L92" s="12">
        <f t="shared" ref="L92" si="405">K92+1</f>
        <v>30</v>
      </c>
      <c r="M92" s="12">
        <f t="shared" ref="M92" si="406">L92+1</f>
        <v>31</v>
      </c>
      <c r="N92" s="12">
        <f t="shared" ref="N92" si="407">M92+1</f>
        <v>32</v>
      </c>
      <c r="O92" s="12">
        <f t="shared" ref="O92" si="408">N92+1</f>
        <v>33</v>
      </c>
      <c r="P92" s="12">
        <f t="shared" ref="P92" si="409">O92+1</f>
        <v>34</v>
      </c>
      <c r="Q92" s="12">
        <f t="shared" ref="Q92" si="410">P92+1</f>
        <v>35</v>
      </c>
      <c r="R92" s="12">
        <f t="shared" ref="R92" si="411">Q92+1</f>
        <v>36</v>
      </c>
      <c r="S92" s="12">
        <f t="shared" ref="S92" si="412">R92+1</f>
        <v>37</v>
      </c>
      <c r="T92" s="12">
        <f t="shared" ref="T92" si="413">S92+1</f>
        <v>38</v>
      </c>
      <c r="U92" s="12">
        <f t="shared" ref="U92" si="414">T92+1</f>
        <v>39</v>
      </c>
      <c r="V92" s="12">
        <f t="shared" ref="V92" si="415">U92+1</f>
        <v>40</v>
      </c>
      <c r="W92" s="12">
        <f t="shared" ref="W92" si="416">V92+1</f>
        <v>41</v>
      </c>
      <c r="X92" s="12">
        <f t="shared" ref="X92" si="417">W92+1</f>
        <v>42</v>
      </c>
      <c r="Y92" s="12">
        <f t="shared" ref="Y92" si="418">X92+1</f>
        <v>43</v>
      </c>
      <c r="Z92" s="12">
        <f t="shared" ref="Z92" si="419">Y92+1</f>
        <v>44</v>
      </c>
      <c r="AA92" s="12">
        <f t="shared" ref="AA92" si="420">Z92+1</f>
        <v>45</v>
      </c>
      <c r="AB92" s="12">
        <f t="shared" ref="AB92" si="421">AA92+1</f>
        <v>46</v>
      </c>
      <c r="AC92" s="12">
        <f t="shared" ref="AC92" si="422">AB92+1</f>
        <v>47</v>
      </c>
      <c r="AD92" s="12">
        <f t="shared" ref="AD92" si="423">AC92+1</f>
        <v>48</v>
      </c>
      <c r="AE92" s="12">
        <f t="shared" ref="AE92" si="424">AD92+1</f>
        <v>49</v>
      </c>
      <c r="AF92" s="12">
        <f t="shared" ref="AF92" si="425">AE92+1</f>
        <v>50</v>
      </c>
      <c r="AG92" s="12">
        <f t="shared" ref="AG92" si="426">AF92+1</f>
        <v>51</v>
      </c>
      <c r="AH92" s="12">
        <f t="shared" ref="AH92" si="427">AG92+1</f>
        <v>52</v>
      </c>
      <c r="AI92" s="12">
        <f t="shared" ref="AI92" si="428">AH92+1</f>
        <v>53</v>
      </c>
      <c r="AJ92" s="12">
        <f t="shared" ref="AJ92" si="429">AI92+1</f>
        <v>54</v>
      </c>
      <c r="AK92" s="12">
        <f t="shared" ref="AK92" si="430">AJ92+1</f>
        <v>55</v>
      </c>
      <c r="AL92" s="12">
        <f t="shared" ref="AL92" si="431">AK92+1</f>
        <v>56</v>
      </c>
      <c r="AM92" s="12">
        <f t="shared" ref="AM92" si="432">AL92+1</f>
        <v>57</v>
      </c>
      <c r="AN92" s="12">
        <f t="shared" ref="AN92" si="433">AM92+1</f>
        <v>58</v>
      </c>
      <c r="AO92" s="12">
        <f t="shared" ref="AO92" si="434">AN92+1</f>
        <v>59</v>
      </c>
      <c r="AP92" s="12">
        <f t="shared" ref="AP92" si="435">AO92+1</f>
        <v>60</v>
      </c>
    </row>
    <row r="93" spans="2:42" s="12" customFormat="1" ht="13.2" x14ac:dyDescent="0.25">
      <c r="B93" s="12" t="s">
        <v>50</v>
      </c>
      <c r="C93" s="45" t="s">
        <v>13</v>
      </c>
      <c r="D93" s="46">
        <f>_xlfn.XLOOKUP(D92,'EPF Cohorts'!$B$5:$B$11,'EPF Cohorts'!$G$5:$G$11)</f>
        <v>9524.0699587762465</v>
      </c>
      <c r="E93" s="46">
        <f>D100</f>
        <v>14688.168625672788</v>
      </c>
      <c r="F93" s="46">
        <f t="shared" ref="F93:AJ93" si="436">E100</f>
        <v>20686.838339903821</v>
      </c>
      <c r="G93" s="46">
        <f t="shared" si="436"/>
        <v>27605.549191752289</v>
      </c>
      <c r="H93" s="46">
        <f t="shared" si="436"/>
        <v>35536.938890670164</v>
      </c>
      <c r="I93" s="46">
        <f t="shared" si="436"/>
        <v>44581.352263661807</v>
      </c>
      <c r="J93" s="46">
        <f t="shared" si="436"/>
        <v>54847.418796219434</v>
      </c>
      <c r="K93" s="46">
        <f t="shared" si="436"/>
        <v>66341.136484277886</v>
      </c>
      <c r="L93" s="46">
        <f t="shared" si="436"/>
        <v>79173.791488878676</v>
      </c>
      <c r="M93" s="46">
        <f t="shared" si="436"/>
        <v>93465.430359635007</v>
      </c>
      <c r="N93" s="46">
        <f t="shared" si="436"/>
        <v>109345.49530806021</v>
      </c>
      <c r="O93" s="46">
        <f t="shared" si="436"/>
        <v>126953.50323350407</v>
      </c>
      <c r="P93" s="46">
        <f t="shared" si="436"/>
        <v>145936.03077058209</v>
      </c>
      <c r="Q93" s="46">
        <f t="shared" si="436"/>
        <v>166872.78281140787</v>
      </c>
      <c r="R93" s="46">
        <f t="shared" si="436"/>
        <v>189929.17069290564</v>
      </c>
      <c r="S93" s="46">
        <f t="shared" si="436"/>
        <v>215283.14782352664</v>
      </c>
      <c r="T93" s="46">
        <f t="shared" si="436"/>
        <v>243126.09881956514</v>
      </c>
      <c r="U93" s="46">
        <f t="shared" si="436"/>
        <v>273443.31999111862</v>
      </c>
      <c r="V93" s="46">
        <f t="shared" si="436"/>
        <v>306424.7187451449</v>
      </c>
      <c r="W93" s="46">
        <f t="shared" si="436"/>
        <v>342273.6911766394</v>
      </c>
      <c r="X93" s="46">
        <f t="shared" si="436"/>
        <v>381208.03656328027</v>
      </c>
      <c r="Y93" s="46">
        <f t="shared" si="436"/>
        <v>423460.93203711836</v>
      </c>
      <c r="Z93" s="46">
        <f t="shared" si="436"/>
        <v>469176.78141216445</v>
      </c>
      <c r="AA93" s="46">
        <f t="shared" si="436"/>
        <v>518607.79079005029</v>
      </c>
      <c r="AB93" s="46">
        <f t="shared" si="436"/>
        <v>572023.44353819184</v>
      </c>
      <c r="AC93" s="46">
        <f t="shared" si="436"/>
        <v>629711.64206547546</v>
      </c>
      <c r="AD93" s="46">
        <f t="shared" si="436"/>
        <v>691979.92336999194</v>
      </c>
      <c r="AE93" s="46">
        <f t="shared" si="436"/>
        <v>758830.40507329896</v>
      </c>
      <c r="AF93" s="46">
        <f t="shared" si="436"/>
        <v>830567.59763932903</v>
      </c>
      <c r="AG93" s="46">
        <f t="shared" si="436"/>
        <v>907515.36056684901</v>
      </c>
      <c r="AH93" s="46">
        <f t="shared" si="436"/>
        <v>990018.10634805495</v>
      </c>
      <c r="AI93" s="46">
        <f t="shared" si="436"/>
        <v>1078442.0786318576</v>
      </c>
      <c r="AJ93" s="46">
        <f t="shared" si="436"/>
        <v>1173036.5730705112</v>
      </c>
      <c r="AK93" s="46">
        <f t="shared" ref="AK93" si="437">AJ100</f>
        <v>1274195.7851066368</v>
      </c>
      <c r="AL93" s="46">
        <f t="shared" ref="AL93" si="438">AK100</f>
        <v>1382338.1686405535</v>
      </c>
      <c r="AM93" s="46">
        <f t="shared" ref="AM93" si="439">AL100</f>
        <v>1497907.9062871751</v>
      </c>
      <c r="AN93" s="46">
        <f t="shared" ref="AN93" si="440">AM100</f>
        <v>1621376.4683387058</v>
      </c>
      <c r="AO93" s="46">
        <f t="shared" ref="AO93" si="441">AN100</f>
        <v>1753244.2657884792</v>
      </c>
      <c r="AP93" s="46">
        <f t="shared" ref="AP93" si="442">AO100</f>
        <v>1894042.4030955334</v>
      </c>
    </row>
    <row r="94" spans="2:42" s="12" customFormat="1" ht="13.2" x14ac:dyDescent="0.25">
      <c r="B94" s="12" t="s">
        <v>70</v>
      </c>
      <c r="C94" s="45" t="s">
        <v>13</v>
      </c>
      <c r="D94" s="46" cm="1">
        <f t="array" ref="D94">_xlfn.XLOOKUP(D92,'Salary projections'!$B$10:$B$48,_xlfn.XLOOKUP(D$10,'Salary projections'!$D$9:$AS$9,'Salary projections'!$D$10:$AS$48,,0),,0)*12</f>
        <v>24660.48</v>
      </c>
      <c r="E94" s="46" cm="1">
        <f t="array" ref="E94">_xlfn.XLOOKUP(E92,'Salary projections'!$B$10:$B$48,_xlfn.XLOOKUP(E$10,'Salary projections'!$D$9:$AS$9,'Salary projections'!$D$10:$AS$48,,0),,0)*12</f>
        <v>27439.482470399998</v>
      </c>
      <c r="F94" s="46" cm="1">
        <f t="array" ref="F94">_xlfn.XLOOKUP(F92,'Salary projections'!$B$10:$B$48,_xlfn.XLOOKUP(F$10,'Salary projections'!$D$9:$AS$9,'Salary projections'!$D$10:$AS$48,,0),,0)*12</f>
        <v>30401.348370431999</v>
      </c>
      <c r="G94" s="46" cm="1">
        <f t="array" ref="G94">_xlfn.XLOOKUP(G92,'Salary projections'!$B$10:$B$48,_xlfn.XLOOKUP(G$10,'Salary projections'!$D$9:$AS$9,'Salary projections'!$D$10:$AS$48,,0),,0)*12</f>
        <v>33556.260370513926</v>
      </c>
      <c r="H94" s="46" cm="1">
        <f t="array" ref="H94">_xlfn.XLOOKUP(H92,'Salary projections'!$B$10:$B$48,_xlfn.XLOOKUP(H$10,'Salary projections'!$D$9:$AS$9,'Salary projections'!$D$10:$AS$48,,0),,0)*12</f>
        <v>36914.923173209718</v>
      </c>
      <c r="I94" s="46" cm="1">
        <f t="array" ref="I94">_xlfn.XLOOKUP(I92,'Salary projections'!$B$10:$B$48,_xlfn.XLOOKUP(I$10,'Salary projections'!$D$9:$AS$9,'Salary projections'!$D$10:$AS$48,,0),,0)*12</f>
        <v>40488.588983528331</v>
      </c>
      <c r="J94" s="46" cm="1">
        <f t="array" ref="J94">_xlfn.XLOOKUP(J92,'Salary projections'!$B$10:$B$48,_xlfn.XLOOKUP(J$10,'Salary projections'!$D$9:$AS$9,'Salary projections'!$D$10:$AS$48,,0),,0)*12</f>
        <v>43688.008654657315</v>
      </c>
      <c r="K94" s="46" cm="1">
        <f t="array" ref="K94">_xlfn.XLOOKUP(K92,'Salary projections'!$B$10:$B$48,_xlfn.XLOOKUP(K$10,'Salary projections'!$D$9:$AS$9,'Salary projections'!$D$10:$AS$48,,0),,0)*12</f>
        <v>47078.600157102977</v>
      </c>
      <c r="L94" s="46" cm="1">
        <f t="array" ref="L94">_xlfn.XLOOKUP(L92,'Salary projections'!$B$10:$B$48,_xlfn.XLOOKUP(L$10,'Salary projections'!$D$9:$AS$9,'Salary projections'!$D$10:$AS$48,,0),,0)*12</f>
        <v>50670.53816589684</v>
      </c>
      <c r="M94" s="46" cm="1">
        <f t="array" ref="M94">_xlfn.XLOOKUP(M92,'Salary projections'!$B$10:$B$48,_xlfn.XLOOKUP(M$10,'Salary projections'!$D$9:$AS$9,'Salary projections'!$D$10:$AS$48,,0),,0)*12</f>
        <v>54474.505455142847</v>
      </c>
      <c r="N94" s="46" cm="1">
        <f t="array" ref="N94">_xlfn.XLOOKUP(N92,'Salary projections'!$B$10:$B$48,_xlfn.XLOOKUP(N$10,'Salary projections'!$D$9:$AS$9,'Salary projections'!$D$10:$AS$48,,0),,0)*12</f>
        <v>58501.717266463093</v>
      </c>
      <c r="O94" s="46" cm="1">
        <f t="array" ref="O94">_xlfn.XLOOKUP(O92,'Salary projections'!$B$10:$B$48,_xlfn.XLOOKUP(O$10,'Salary projections'!$D$9:$AS$9,'Salary projections'!$D$10:$AS$48,,0),,0)*12</f>
        <v>62660.046227104554</v>
      </c>
      <c r="P94" s="46" cm="1">
        <f t="array" ref="P94">_xlfn.XLOOKUP(P92,'Salary projections'!$B$10:$B$48,_xlfn.XLOOKUP(P$10,'Salary projections'!$D$9:$AS$9,'Salary projections'!$D$10:$AS$48,,0),,0)*12</f>
        <v>67057.438756971009</v>
      </c>
      <c r="Q94" s="46" cm="1">
        <f t="array" ref="Q94">_xlfn.XLOOKUP(Q92,'Salary projections'!$B$10:$B$48,_xlfn.XLOOKUP(Q$10,'Salary projections'!$D$9:$AS$9,'Salary projections'!$D$10:$AS$48,,0),,0)*12</f>
        <v>71706.366615263367</v>
      </c>
      <c r="R94" s="46" cm="1">
        <f t="array" ref="R94">_xlfn.XLOOKUP(R92,'Salary projections'!$B$10:$B$48,_xlfn.XLOOKUP(R$10,'Salary projections'!$D$9:$AS$9,'Salary projections'!$D$10:$AS$48,,0),,0)*12</f>
        <v>76619.916800207997</v>
      </c>
      <c r="S94" s="46" cm="1">
        <f t="array" ref="S94">_xlfn.XLOOKUP(S92,'Salary projections'!$B$10:$B$48,_xlfn.XLOOKUP(S$10,'Salary projections'!$D$9:$AS$9,'Salary projections'!$D$10:$AS$48,,0),,0)*12</f>
        <v>81811.820813363796</v>
      </c>
      <c r="T94" s="46" cm="1">
        <f t="array" ref="T94">_xlfn.XLOOKUP(T92,'Salary projections'!$B$10:$B$48,_xlfn.XLOOKUP(T$10,'Salary projections'!$D$9:$AS$9,'Salary projections'!$D$10:$AS$48,,0),,0)*12</f>
        <v>86056.685573280047</v>
      </c>
      <c r="U94" s="46" cm="1">
        <f t="array" ref="U94">_xlfn.XLOOKUP(U92,'Salary projections'!$B$10:$B$48,_xlfn.XLOOKUP(U$10,'Salary projections'!$D$9:$AS$9,'Salary projections'!$D$10:$AS$48,,0),,0)*12</f>
        <v>90510.240600688208</v>
      </c>
      <c r="V94" s="46" cm="1">
        <f t="array" ref="V94">_xlfn.XLOOKUP(V92,'Salary projections'!$B$10:$B$48,_xlfn.XLOOKUP(V$10,'Salary projections'!$D$9:$AS$9,'Salary projections'!$D$10:$AS$48,,0),,0)*12</f>
        <v>95182.389333371801</v>
      </c>
      <c r="W94" s="46" cm="1">
        <f t="array" ref="W94">_xlfn.XLOOKUP(W92,'Salary projections'!$B$10:$B$48,_xlfn.XLOOKUP(W$10,'Salary projections'!$D$9:$AS$9,'Salary projections'!$D$10:$AS$48,,0),,0)*12</f>
        <v>100083.49357970894</v>
      </c>
      <c r="X94" s="46" cm="1">
        <f t="array" ref="X94">_xlfn.XLOOKUP(X92,'Salary projections'!$B$10:$B$48,_xlfn.XLOOKUP(X$10,'Salary projections'!$D$9:$AS$9,'Salary projections'!$D$10:$AS$48,,0),,0)*12</f>
        <v>105224.39434281967</v>
      </c>
      <c r="Y94" s="46" cm="1">
        <f t="array" ref="Y94">_xlfn.XLOOKUP(Y92,'Salary projections'!$B$10:$B$48,_xlfn.XLOOKUP(Y$10,'Salary projections'!$D$9:$AS$9,'Salary projections'!$D$10:$AS$48,,0),,0)*12</f>
        <v>110024.9018468921</v>
      </c>
      <c r="Z94" s="46" cm="1">
        <f t="array" ref="Z94">_xlfn.XLOOKUP(Z92,'Salary projections'!$B$10:$B$48,_xlfn.XLOOKUP(Z$10,'Salary projections'!$D$9:$AS$9,'Salary projections'!$D$10:$AS$48,,0),,0)*12</f>
        <v>115041.09092034181</v>
      </c>
      <c r="AA94" s="46" cm="1">
        <f t="array" ref="AA94">_xlfn.XLOOKUP(AA92,'Salary projections'!$B$10:$B$48,_xlfn.XLOOKUP(AA$10,'Salary projections'!$D$9:$AS$9,'Salary projections'!$D$10:$AS$48,,0),,0)*12</f>
        <v>120282.53527671246</v>
      </c>
      <c r="AB94" s="46" cm="1">
        <f t="array" ref="AB94">_xlfn.XLOOKUP(AB92,'Salary projections'!$B$10:$B$48,_xlfn.XLOOKUP(AB$10,'Salary projections'!$D$9:$AS$9,'Salary projections'!$D$10:$AS$48,,0),,0)*12</f>
        <v>125759.22943612019</v>
      </c>
      <c r="AC94" s="46" cm="1">
        <f t="array" ref="AC94">_xlfn.XLOOKUP(AC92,'Salary projections'!$B$10:$B$48,_xlfn.XLOOKUP(AC$10,'Salary projections'!$D$9:$AS$9,'Salary projections'!$D$10:$AS$48,,0),,0)*12</f>
        <v>131481.60707183788</v>
      </c>
      <c r="AD94" s="46" cm="1">
        <f t="array" ref="AD94">_xlfn.XLOOKUP(AD92,'Salary projections'!$B$10:$B$48,_xlfn.XLOOKUP(AD$10,'Salary projections'!$D$9:$AS$9,'Salary projections'!$D$10:$AS$48,,0),,0)*12</f>
        <v>135625.35371997557</v>
      </c>
      <c r="AE94" s="46" cm="1">
        <f t="array" ref="AE94">_xlfn.XLOOKUP(AE92,'Salary projections'!$B$10:$B$48,_xlfn.XLOOKUP(AE$10,'Salary projections'!$D$9:$AS$9,'Salary projections'!$D$10:$AS$48,,0),,0)*12</f>
        <v>139890.22952864939</v>
      </c>
      <c r="AF94" s="46" cm="1">
        <f t="array" ref="AF94">_xlfn.XLOOKUP(AF92,'Salary projections'!$B$10:$B$48,_xlfn.XLOOKUP(AF$10,'Salary projections'!$D$9:$AS$9,'Salary projections'!$D$10:$AS$48,,0),,0)*12</f>
        <v>144279.29483606509</v>
      </c>
      <c r="AG94" s="46" cm="1">
        <f t="array" ref="AG94">_xlfn.XLOOKUP(AG92,'Salary projections'!$B$10:$B$48,_xlfn.XLOOKUP(AG$10,'Salary projections'!$D$9:$AS$9,'Salary projections'!$D$10:$AS$48,,0),,0)*12</f>
        <v>148795.66100082832</v>
      </c>
      <c r="AH94" s="46" cm="1">
        <f t="array" ref="AH94">_xlfn.XLOOKUP(AH92,'Salary projections'!$B$10:$B$48,_xlfn.XLOOKUP(AH$10,'Salary projections'!$D$9:$AS$9,'Salary projections'!$D$10:$AS$48,,0),,0)*12</f>
        <v>153442.48958703477</v>
      </c>
      <c r="AI94" s="46" cm="1">
        <f t="array" ref="AI94">_xlfn.XLOOKUP(AI92,'Salary projections'!$B$10:$B$48,_xlfn.XLOOKUP(AI$10,'Salary projections'!$D$9:$AS$9,'Salary projections'!$D$10:$AS$48,,0),,0)*12</f>
        <v>157434.94108564503</v>
      </c>
      <c r="AJ94" s="46" cm="1">
        <f t="array" ref="AJ94">_xlfn.XLOOKUP(AJ92,'Salary projections'!$B$10:$B$48,_xlfn.XLOOKUP(AJ$10,'Salary projections'!$D$9:$AS$9,'Salary projections'!$D$10:$AS$48,,0),,0)*12</f>
        <v>161501.28072080488</v>
      </c>
      <c r="AK94" s="46" cm="1">
        <f t="array" ref="AK94">_xlfn.XLOOKUP(AK92,'Salary projections'!$B$10:$B$48,_xlfn.XLOOKUP(AK$10,'Salary projections'!$D$9:$AS$9,'Salary projections'!$D$10:$AS$48,,0),,0)*12</f>
        <v>165641.03162104049</v>
      </c>
      <c r="AL94" s="46" cm="1">
        <f t="array" ref="AL94">_xlfn.XLOOKUP(AL92,'Salary projections'!$B$10:$B$48,_xlfn.XLOOKUP(AL$10,'Salary projections'!$D$9:$AS$9,'Salary projections'!$D$10:$AS$48,,0),,0)*12</f>
        <v>169853.56054414168</v>
      </c>
      <c r="AM94" s="46" cm="1">
        <f t="array" ref="AM94">_xlfn.XLOOKUP(AM92,'Salary projections'!$B$10:$B$48,_xlfn.XLOOKUP(AM$10,'Salary projections'!$D$9:$AS$9,'Salary projections'!$D$10:$AS$48,,0),,0)*12</f>
        <v>174138.06613049726</v>
      </c>
      <c r="AN94" s="46" cm="1">
        <f t="array" ref="AN94">_xlfn.XLOOKUP(AN92,'Salary projections'!$B$10:$B$48,_xlfn.XLOOKUP(AN$10,'Salary projections'!$D$9:$AS$9,'Salary projections'!$D$10:$AS$48,,0),,0)*12</f>
        <v>178493.56646689071</v>
      </c>
      <c r="AO94" s="46" cm="1">
        <f t="array" ref="AO94">_xlfn.XLOOKUP(AO92,'Salary projections'!$B$10:$B$48,_xlfn.XLOOKUP(AO$10,'Salary projections'!$D$9:$AS$9,'Salary projections'!$D$10:$AS$48,,0),,0)*12</f>
        <v>182918.88592438676</v>
      </c>
      <c r="AP94" s="46" cm="1">
        <f t="array" ref="AP94">_xlfn.XLOOKUP(AP92,'Salary projections'!$B$10:$B$48,_xlfn.XLOOKUP(AP$10,'Salary projections'!$D$9:$AS$9,'Salary projections'!$D$10:$AS$48,,0),,0)*12</f>
        <v>187412.64123213565</v>
      </c>
    </row>
    <row r="95" spans="2:42" s="12" customFormat="1" ht="13.2" x14ac:dyDescent="0.25">
      <c r="B95" s="12" t="s">
        <v>55</v>
      </c>
      <c r="C95" s="45" t="s">
        <v>14</v>
      </c>
      <c r="D95" s="36">
        <f t="shared" ref="D95:AP95" si="443">IF((D94/12&lt;5000),$C$6,$C$7)</f>
        <v>0.24</v>
      </c>
      <c r="E95" s="36">
        <f t="shared" si="443"/>
        <v>0.24</v>
      </c>
      <c r="F95" s="36">
        <f t="shared" si="443"/>
        <v>0.24</v>
      </c>
      <c r="G95" s="36">
        <f t="shared" si="443"/>
        <v>0.24</v>
      </c>
      <c r="H95" s="36">
        <f t="shared" si="443"/>
        <v>0.24</v>
      </c>
      <c r="I95" s="36">
        <f t="shared" si="443"/>
        <v>0.24</v>
      </c>
      <c r="J95" s="36">
        <f t="shared" si="443"/>
        <v>0.24</v>
      </c>
      <c r="K95" s="36">
        <f t="shared" si="443"/>
        <v>0.24</v>
      </c>
      <c r="L95" s="36">
        <f t="shared" si="443"/>
        <v>0.24</v>
      </c>
      <c r="M95" s="36">
        <f t="shared" si="443"/>
        <v>0.24</v>
      </c>
      <c r="N95" s="36">
        <f t="shared" si="443"/>
        <v>0.24</v>
      </c>
      <c r="O95" s="36">
        <f t="shared" si="443"/>
        <v>0.22999999999999998</v>
      </c>
      <c r="P95" s="36">
        <f t="shared" si="443"/>
        <v>0.22999999999999998</v>
      </c>
      <c r="Q95" s="36">
        <f t="shared" si="443"/>
        <v>0.22999999999999998</v>
      </c>
      <c r="R95" s="36">
        <f t="shared" si="443"/>
        <v>0.22999999999999998</v>
      </c>
      <c r="S95" s="36">
        <f t="shared" si="443"/>
        <v>0.22999999999999998</v>
      </c>
      <c r="T95" s="36">
        <f t="shared" si="443"/>
        <v>0.22999999999999998</v>
      </c>
      <c r="U95" s="36">
        <f t="shared" si="443"/>
        <v>0.22999999999999998</v>
      </c>
      <c r="V95" s="36">
        <f t="shared" si="443"/>
        <v>0.22999999999999998</v>
      </c>
      <c r="W95" s="36">
        <f t="shared" si="443"/>
        <v>0.22999999999999998</v>
      </c>
      <c r="X95" s="36">
        <f t="shared" si="443"/>
        <v>0.22999999999999998</v>
      </c>
      <c r="Y95" s="36">
        <f t="shared" si="443"/>
        <v>0.22999999999999998</v>
      </c>
      <c r="Z95" s="36">
        <f t="shared" si="443"/>
        <v>0.22999999999999998</v>
      </c>
      <c r="AA95" s="36">
        <f t="shared" si="443"/>
        <v>0.22999999999999998</v>
      </c>
      <c r="AB95" s="36">
        <f t="shared" si="443"/>
        <v>0.22999999999999998</v>
      </c>
      <c r="AC95" s="36">
        <f t="shared" si="443"/>
        <v>0.22999999999999998</v>
      </c>
      <c r="AD95" s="36">
        <f t="shared" si="443"/>
        <v>0.22999999999999998</v>
      </c>
      <c r="AE95" s="36">
        <f t="shared" si="443"/>
        <v>0.22999999999999998</v>
      </c>
      <c r="AF95" s="36">
        <f t="shared" si="443"/>
        <v>0.22999999999999998</v>
      </c>
      <c r="AG95" s="36">
        <f t="shared" si="443"/>
        <v>0.22999999999999998</v>
      </c>
      <c r="AH95" s="36">
        <f t="shared" si="443"/>
        <v>0.22999999999999998</v>
      </c>
      <c r="AI95" s="36">
        <f t="shared" si="443"/>
        <v>0.22999999999999998</v>
      </c>
      <c r="AJ95" s="36">
        <f t="shared" si="443"/>
        <v>0.22999999999999998</v>
      </c>
      <c r="AK95" s="36">
        <f t="shared" si="443"/>
        <v>0.22999999999999998</v>
      </c>
      <c r="AL95" s="36">
        <f t="shared" si="443"/>
        <v>0.22999999999999998</v>
      </c>
      <c r="AM95" s="36">
        <f t="shared" si="443"/>
        <v>0.22999999999999998</v>
      </c>
      <c r="AN95" s="36">
        <f t="shared" si="443"/>
        <v>0.22999999999999998</v>
      </c>
      <c r="AO95" s="36">
        <f t="shared" si="443"/>
        <v>0.22999999999999998</v>
      </c>
      <c r="AP95" s="36">
        <f t="shared" si="443"/>
        <v>0.22999999999999998</v>
      </c>
    </row>
    <row r="96" spans="2:42" s="12" customFormat="1" ht="13.2" x14ac:dyDescent="0.25">
      <c r="B96" s="12" t="s">
        <v>55</v>
      </c>
      <c r="C96" s="45" t="s">
        <v>13</v>
      </c>
      <c r="D96" s="46">
        <f>D94*D95</f>
        <v>5918.5151999999998</v>
      </c>
      <c r="E96" s="46">
        <f>E94*E95</f>
        <v>6585.4757928959998</v>
      </c>
      <c r="F96" s="46">
        <f t="shared" ref="F96" si="444">F94*F95</f>
        <v>7296.3236089036791</v>
      </c>
      <c r="G96" s="46">
        <f t="shared" ref="G96" si="445">G94*G95</f>
        <v>8053.5024889233418</v>
      </c>
      <c r="H96" s="46">
        <f t="shared" ref="H96" si="446">H94*H95</f>
        <v>8859.5815615703323</v>
      </c>
      <c r="I96" s="46">
        <f t="shared" ref="I96" si="447">I94*I95</f>
        <v>9717.2613560467998</v>
      </c>
      <c r="J96" s="46">
        <f t="shared" ref="J96" si="448">J94*J95</f>
        <v>10485.122077117756</v>
      </c>
      <c r="K96" s="46">
        <f t="shared" ref="K96" si="449">K94*K95</f>
        <v>11298.864037704714</v>
      </c>
      <c r="L96" s="46">
        <f t="shared" ref="L96" si="450">L94*L95</f>
        <v>12160.929159815241</v>
      </c>
      <c r="M96" s="46">
        <f t="shared" ref="M96" si="451">M94*M95</f>
        <v>13073.881309234283</v>
      </c>
      <c r="N96" s="46">
        <f t="shared" ref="N96" si="452">N94*N95</f>
        <v>14040.412143951142</v>
      </c>
      <c r="O96" s="46">
        <f t="shared" ref="O96" si="453">O94*O95</f>
        <v>14411.810632234046</v>
      </c>
      <c r="P96" s="46">
        <f t="shared" ref="P96" si="454">P94*P95</f>
        <v>15423.210914103331</v>
      </c>
      <c r="Q96" s="46">
        <f t="shared" ref="Q96" si="455">Q94*Q95</f>
        <v>16492.464321510572</v>
      </c>
      <c r="R96" s="46">
        <f t="shared" ref="R96" si="456">R94*R95</f>
        <v>17622.580864047839</v>
      </c>
      <c r="S96" s="46">
        <f t="shared" ref="S96" si="457">S94*S95</f>
        <v>18816.718787073671</v>
      </c>
      <c r="T96" s="46">
        <f t="shared" ref="T96" si="458">T94*T95</f>
        <v>19793.03768185441</v>
      </c>
      <c r="U96" s="46">
        <f t="shared" ref="U96" si="459">U94*U95</f>
        <v>20817.355338158286</v>
      </c>
      <c r="V96" s="46">
        <f t="shared" ref="V96" si="460">V94*V95</f>
        <v>21891.949546675511</v>
      </c>
      <c r="W96" s="46">
        <f t="shared" ref="W96" si="461">W94*W95</f>
        <v>23019.203523333053</v>
      </c>
      <c r="X96" s="46">
        <f t="shared" ref="X96" si="462">X94*X95</f>
        <v>24201.610698848523</v>
      </c>
      <c r="Y96" s="46">
        <f t="shared" ref="Y96" si="463">Y94*Y95</f>
        <v>25305.727424785182</v>
      </c>
      <c r="Z96" s="46">
        <f t="shared" ref="Z96" si="464">Z94*Z95</f>
        <v>26459.450911678614</v>
      </c>
      <c r="AA96" s="46">
        <f t="shared" ref="AA96" si="465">AA94*AA95</f>
        <v>27664.983113643862</v>
      </c>
      <c r="AB96" s="46">
        <f t="shared" ref="AB96" si="466">AB94*AB95</f>
        <v>28924.622770307644</v>
      </c>
      <c r="AC96" s="46">
        <f t="shared" ref="AC96" si="467">AC94*AC95</f>
        <v>30240.76962652271</v>
      </c>
      <c r="AD96" s="46">
        <f t="shared" ref="AD96" si="468">AD94*AD95</f>
        <v>31193.831355594379</v>
      </c>
      <c r="AE96" s="46">
        <f t="shared" ref="AE96" si="469">AE94*AE95</f>
        <v>32174.752791589359</v>
      </c>
      <c r="AF96" s="46">
        <f t="shared" ref="AF96" si="470">AF94*AF95</f>
        <v>33184.237812294967</v>
      </c>
      <c r="AG96" s="46">
        <f t="shared" ref="AG96" si="471">AG94*AG95</f>
        <v>34223.00203019051</v>
      </c>
      <c r="AH96" s="46">
        <f t="shared" ref="AH96" si="472">AH94*AH95</f>
        <v>35291.772605017992</v>
      </c>
      <c r="AI96" s="46">
        <f t="shared" ref="AI96" si="473">AI94*AI95</f>
        <v>36210.036449698353</v>
      </c>
      <c r="AJ96" s="46">
        <f t="shared" ref="AJ96" si="474">AJ94*AJ95</f>
        <v>37145.294565785116</v>
      </c>
      <c r="AK96" s="46">
        <f t="shared" ref="AK96:AP96" si="475">AK94*AK95</f>
        <v>38097.437272839306</v>
      </c>
      <c r="AL96" s="46">
        <f t="shared" si="475"/>
        <v>39066.318925152584</v>
      </c>
      <c r="AM96" s="46">
        <f t="shared" si="475"/>
        <v>40051.755210014366</v>
      </c>
      <c r="AN96" s="46">
        <f t="shared" si="475"/>
        <v>41053.520287384861</v>
      </c>
      <c r="AO96" s="46">
        <f t="shared" si="475"/>
        <v>42071.343762608951</v>
      </c>
      <c r="AP96" s="46">
        <f t="shared" si="475"/>
        <v>43104.907483391195</v>
      </c>
    </row>
    <row r="97" spans="2:42" s="12" customFormat="1" ht="13.2" x14ac:dyDescent="0.25">
      <c r="B97" s="12" t="s">
        <v>56</v>
      </c>
      <c r="C97" s="45" t="s">
        <v>13</v>
      </c>
      <c r="D97" s="46">
        <f t="shared" ref="D97:AP97" si="476">D96*$C$8</f>
        <v>4438.8863999999994</v>
      </c>
      <c r="E97" s="46">
        <f t="shared" si="476"/>
        <v>4939.1068446720001</v>
      </c>
      <c r="F97" s="46">
        <f t="shared" si="476"/>
        <v>5472.2427066777591</v>
      </c>
      <c r="G97" s="46">
        <f t="shared" si="476"/>
        <v>6040.1268666925062</v>
      </c>
      <c r="H97" s="46">
        <f t="shared" si="476"/>
        <v>6644.6861711777492</v>
      </c>
      <c r="I97" s="46">
        <f t="shared" si="476"/>
        <v>7287.9460170350994</v>
      </c>
      <c r="J97" s="46">
        <f t="shared" si="476"/>
        <v>7863.8415578383174</v>
      </c>
      <c r="K97" s="46">
        <f t="shared" si="476"/>
        <v>8474.148028278536</v>
      </c>
      <c r="L97" s="46">
        <f t="shared" si="476"/>
        <v>9120.696869861431</v>
      </c>
      <c r="M97" s="46">
        <f t="shared" si="476"/>
        <v>9805.4109819257119</v>
      </c>
      <c r="N97" s="46">
        <f t="shared" si="476"/>
        <v>10530.309107963356</v>
      </c>
      <c r="O97" s="46">
        <f t="shared" si="476"/>
        <v>10808.857974175535</v>
      </c>
      <c r="P97" s="46">
        <f t="shared" si="476"/>
        <v>11567.408185577498</v>
      </c>
      <c r="Q97" s="46">
        <f t="shared" si="476"/>
        <v>12369.348241132928</v>
      </c>
      <c r="R97" s="46">
        <f t="shared" si="476"/>
        <v>13216.93564803588</v>
      </c>
      <c r="S97" s="46">
        <f t="shared" si="476"/>
        <v>14112.539090305254</v>
      </c>
      <c r="T97" s="46">
        <f t="shared" si="476"/>
        <v>14844.778261390808</v>
      </c>
      <c r="U97" s="46">
        <f t="shared" si="476"/>
        <v>15613.016503618714</v>
      </c>
      <c r="V97" s="46">
        <f t="shared" si="476"/>
        <v>16418.962160006631</v>
      </c>
      <c r="W97" s="46">
        <f t="shared" si="476"/>
        <v>17264.40264249979</v>
      </c>
      <c r="X97" s="46">
        <f t="shared" si="476"/>
        <v>18151.208024136391</v>
      </c>
      <c r="Y97" s="46">
        <f t="shared" si="476"/>
        <v>18979.295568588888</v>
      </c>
      <c r="Z97" s="46">
        <f t="shared" si="476"/>
        <v>19844.588183758962</v>
      </c>
      <c r="AA97" s="46">
        <f t="shared" si="476"/>
        <v>20748.737335232898</v>
      </c>
      <c r="AB97" s="46">
        <f t="shared" si="476"/>
        <v>21693.467077730733</v>
      </c>
      <c r="AC97" s="46">
        <f t="shared" si="476"/>
        <v>22680.577219892031</v>
      </c>
      <c r="AD97" s="46">
        <f t="shared" si="476"/>
        <v>23395.373516695785</v>
      </c>
      <c r="AE97" s="46">
        <f t="shared" si="476"/>
        <v>24131.064593692019</v>
      </c>
      <c r="AF97" s="46">
        <f t="shared" si="476"/>
        <v>24888.178359221223</v>
      </c>
      <c r="AG97" s="46">
        <f t="shared" si="476"/>
        <v>25667.25152264288</v>
      </c>
      <c r="AH97" s="46">
        <f t="shared" si="476"/>
        <v>26468.829453763494</v>
      </c>
      <c r="AI97" s="46">
        <f t="shared" si="476"/>
        <v>27157.527337273765</v>
      </c>
      <c r="AJ97" s="46">
        <f t="shared" si="476"/>
        <v>27858.970924338835</v>
      </c>
      <c r="AK97" s="46">
        <f t="shared" si="476"/>
        <v>28573.07795462948</v>
      </c>
      <c r="AL97" s="46">
        <f t="shared" si="476"/>
        <v>29299.739193864436</v>
      </c>
      <c r="AM97" s="46">
        <f t="shared" si="476"/>
        <v>30038.816407510774</v>
      </c>
      <c r="AN97" s="46">
        <f t="shared" si="476"/>
        <v>30790.140215538646</v>
      </c>
      <c r="AO97" s="46">
        <f t="shared" si="476"/>
        <v>31553.507821956715</v>
      </c>
      <c r="AP97" s="46">
        <f t="shared" si="476"/>
        <v>32328.680612543394</v>
      </c>
    </row>
    <row r="98" spans="2:42" s="12" customFormat="1" ht="13.2" x14ac:dyDescent="0.25">
      <c r="B98" s="12" t="s">
        <v>57</v>
      </c>
      <c r="C98" s="45" t="s">
        <v>14</v>
      </c>
      <c r="D98" s="40">
        <f t="shared" ref="D98:AJ98" si="477">$C$5</f>
        <v>6.1754285714285741E-2</v>
      </c>
      <c r="E98" s="40">
        <f t="shared" si="477"/>
        <v>6.1754285714285741E-2</v>
      </c>
      <c r="F98" s="40">
        <f t="shared" si="477"/>
        <v>6.1754285714285741E-2</v>
      </c>
      <c r="G98" s="40">
        <f t="shared" si="477"/>
        <v>6.1754285714285741E-2</v>
      </c>
      <c r="H98" s="40">
        <f t="shared" si="477"/>
        <v>6.1754285714285741E-2</v>
      </c>
      <c r="I98" s="40">
        <f t="shared" si="477"/>
        <v>6.1754285714285741E-2</v>
      </c>
      <c r="J98" s="40">
        <f t="shared" si="477"/>
        <v>6.1754285714285741E-2</v>
      </c>
      <c r="K98" s="40">
        <f t="shared" si="477"/>
        <v>6.1754285714285741E-2</v>
      </c>
      <c r="L98" s="40">
        <f t="shared" si="477"/>
        <v>6.1754285714285741E-2</v>
      </c>
      <c r="M98" s="40">
        <f t="shared" si="477"/>
        <v>6.1754285714285741E-2</v>
      </c>
      <c r="N98" s="40">
        <f t="shared" si="477"/>
        <v>6.1754285714285741E-2</v>
      </c>
      <c r="O98" s="40">
        <f t="shared" si="477"/>
        <v>6.1754285714285741E-2</v>
      </c>
      <c r="P98" s="40">
        <f t="shared" si="477"/>
        <v>6.1754285714285741E-2</v>
      </c>
      <c r="Q98" s="40">
        <f t="shared" si="477"/>
        <v>6.1754285714285741E-2</v>
      </c>
      <c r="R98" s="40">
        <f t="shared" si="477"/>
        <v>6.1754285714285741E-2</v>
      </c>
      <c r="S98" s="40">
        <f t="shared" si="477"/>
        <v>6.1754285714285741E-2</v>
      </c>
      <c r="T98" s="40">
        <f t="shared" si="477"/>
        <v>6.1754285714285741E-2</v>
      </c>
      <c r="U98" s="40">
        <f t="shared" si="477"/>
        <v>6.1754285714285741E-2</v>
      </c>
      <c r="V98" s="40">
        <f t="shared" si="477"/>
        <v>6.1754285714285741E-2</v>
      </c>
      <c r="W98" s="40">
        <f t="shared" si="477"/>
        <v>6.1754285714285741E-2</v>
      </c>
      <c r="X98" s="40">
        <f t="shared" si="477"/>
        <v>6.1754285714285741E-2</v>
      </c>
      <c r="Y98" s="40">
        <f t="shared" si="477"/>
        <v>6.1754285714285741E-2</v>
      </c>
      <c r="Z98" s="40">
        <f t="shared" si="477"/>
        <v>6.1754285714285741E-2</v>
      </c>
      <c r="AA98" s="40">
        <f t="shared" si="477"/>
        <v>6.1754285714285741E-2</v>
      </c>
      <c r="AB98" s="40">
        <f t="shared" si="477"/>
        <v>6.1754285714285741E-2</v>
      </c>
      <c r="AC98" s="40">
        <f t="shared" si="477"/>
        <v>6.1754285714285741E-2</v>
      </c>
      <c r="AD98" s="40">
        <f t="shared" si="477"/>
        <v>6.1754285714285741E-2</v>
      </c>
      <c r="AE98" s="40">
        <f t="shared" si="477"/>
        <v>6.1754285714285741E-2</v>
      </c>
      <c r="AF98" s="40">
        <f t="shared" si="477"/>
        <v>6.1754285714285741E-2</v>
      </c>
      <c r="AG98" s="40">
        <f t="shared" si="477"/>
        <v>6.1754285714285741E-2</v>
      </c>
      <c r="AH98" s="40">
        <f t="shared" si="477"/>
        <v>6.1754285714285741E-2</v>
      </c>
      <c r="AI98" s="40">
        <f t="shared" si="477"/>
        <v>6.1754285714285741E-2</v>
      </c>
      <c r="AJ98" s="40">
        <f t="shared" si="477"/>
        <v>6.1754285714285741E-2</v>
      </c>
      <c r="AK98" s="40">
        <f t="shared" ref="AK98:AP98" si="478">$C$5</f>
        <v>6.1754285714285741E-2</v>
      </c>
      <c r="AL98" s="40">
        <f t="shared" si="478"/>
        <v>6.1754285714285741E-2</v>
      </c>
      <c r="AM98" s="40">
        <f t="shared" si="478"/>
        <v>6.1754285714285741E-2</v>
      </c>
      <c r="AN98" s="40">
        <f t="shared" si="478"/>
        <v>6.1754285714285741E-2</v>
      </c>
      <c r="AO98" s="40">
        <f t="shared" si="478"/>
        <v>6.1754285714285741E-2</v>
      </c>
      <c r="AP98" s="40">
        <f t="shared" si="478"/>
        <v>6.1754285714285741E-2</v>
      </c>
    </row>
    <row r="99" spans="2:42" s="12" customFormat="1" ht="13.2" x14ac:dyDescent="0.25">
      <c r="B99" s="12" t="s">
        <v>57</v>
      </c>
      <c r="C99" s="45" t="s">
        <v>13</v>
      </c>
      <c r="D99" s="46">
        <f>(D93*D98)+((D97*D98)/2)</f>
        <v>725.21226689654259</v>
      </c>
      <c r="E99" s="46">
        <f>(E93*E98)+((E97*E98)/2)</f>
        <v>1059.5628695590344</v>
      </c>
      <c r="F99" s="46">
        <f t="shared" ref="F99" si="479">(F93*F98)+((F97*F98)/2)</f>
        <v>1446.4681451707083</v>
      </c>
      <c r="G99" s="46">
        <f t="shared" ref="G99" si="480">(G93*G98)+((G97*G98)/2)</f>
        <v>1891.2628322253718</v>
      </c>
      <c r="H99" s="46">
        <f t="shared" ref="H99" si="481">(H93*H98)+((H97*H98)/2)</f>
        <v>2399.7272018138947</v>
      </c>
      <c r="I99" s="46">
        <f t="shared" ref="I99" si="482">(I93*I98)+((I97*I98)/2)</f>
        <v>2978.1205155225289</v>
      </c>
      <c r="J99" s="46">
        <f t="shared" ref="J99" si="483">(J93*J98)+((J97*J98)/2)</f>
        <v>3629.8761302201319</v>
      </c>
      <c r="K99" s="46">
        <f t="shared" ref="K99" si="484">(K93*K98)+((K97*K98)/2)</f>
        <v>4358.5069763222546</v>
      </c>
      <c r="L99" s="46">
        <f t="shared" ref="L99" si="485">(L93*L98)+((L97*L98)/2)</f>
        <v>5170.9420008949055</v>
      </c>
      <c r="M99" s="46">
        <f t="shared" ref="M99" si="486">(M93*M98)+((M97*M98)/2)</f>
        <v>6074.6539664994943</v>
      </c>
      <c r="N99" s="46">
        <f t="shared" ref="N99" si="487">(N93*N98)+((N97*N98)/2)</f>
        <v>7077.6988174804992</v>
      </c>
      <c r="O99" s="46">
        <f t="shared" ref="O99" si="488">(O93*O98)+((O97*O98)/2)</f>
        <v>8173.6695629024953</v>
      </c>
      <c r="P99" s="46">
        <f t="shared" ref="P99" si="489">(P93*P98)+((P97*P98)/2)</f>
        <v>9369.3438552482821</v>
      </c>
      <c r="Q99" s="46">
        <f t="shared" ref="Q99" si="490">(Q93*Q98)+((Q97*Q98)/2)</f>
        <v>10687.039640364843</v>
      </c>
      <c r="R99" s="46">
        <f t="shared" ref="R99" si="491">(R93*R98)+((R97*R98)/2)</f>
        <v>12137.041482585108</v>
      </c>
      <c r="S99" s="46">
        <f t="shared" ref="S99" si="492">(S93*S98)+((S97*S98)/2)</f>
        <v>13730.411905733246</v>
      </c>
      <c r="T99" s="46">
        <f t="shared" ref="T99" si="493">(T93*T98)+((T97*T98)/2)</f>
        <v>15472.442910162668</v>
      </c>
      <c r="U99" s="46">
        <f t="shared" ref="U99" si="494">(U93*U98)+((U97*U98)/2)</f>
        <v>17368.382250407565</v>
      </c>
      <c r="V99" s="46">
        <f t="shared" ref="V99" si="495">(V93*V98)+((V97*V98)/2)</f>
        <v>19430.010271487878</v>
      </c>
      <c r="W99" s="46">
        <f t="shared" ref="W99" si="496">(W93*W98)+((W97*W98)/2)</f>
        <v>21669.942744141092</v>
      </c>
      <c r="X99" s="46">
        <f t="shared" ref="X99" si="497">(X93*X98)+((X97*X98)/2)</f>
        <v>24101.687449701672</v>
      </c>
      <c r="Y99" s="46">
        <f t="shared" ref="Y99" si="498">(Y93*Y98)+((Y97*Y98)/2)</f>
        <v>26736.553806457199</v>
      </c>
      <c r="Z99" s="46">
        <f t="shared" ref="Z99" si="499">(Z93*Z98)+((Z97*Z98)/2)</f>
        <v>29586.421194126888</v>
      </c>
      <c r="AA99" s="46">
        <f t="shared" ref="AA99" si="500">(AA93*AA98)+((AA97*AA98)/2)</f>
        <v>32666.915412908609</v>
      </c>
      <c r="AB99" s="46">
        <f t="shared" ref="AB99" si="501">(AB93*AB98)+((AB97*AB98)/2)</f>
        <v>35994.731449552914</v>
      </c>
      <c r="AC99" s="46">
        <f t="shared" ref="AC99" si="502">(AC93*AC98)+((AC97*AC98)/2)</f>
        <v>39587.704084624478</v>
      </c>
      <c r="AD99" s="46">
        <f t="shared" ref="AD99" si="503">(AD93*AD98)+((AD97*AD98)/2)</f>
        <v>43455.108186611273</v>
      </c>
      <c r="AE99" s="46">
        <f t="shared" ref="AE99" si="504">(AE93*AE98)+((AE97*AE98)/2)</f>
        <v>47606.127972338058</v>
      </c>
      <c r="AF99" s="46">
        <f t="shared" ref="AF99" si="505">(AF93*AF98)+((AF97*AF98)/2)</f>
        <v>52059.584568298771</v>
      </c>
      <c r="AG99" s="46">
        <f t="shared" ref="AG99" si="506">(AG93*AG98)+((AG97*AG98)/2)</f>
        <v>56835.4942585631</v>
      </c>
      <c r="AH99" s="46">
        <f t="shared" ref="AH99" si="507">(AH93*AH98)+((AH97*AH98)/2)</f>
        <v>61955.142830039113</v>
      </c>
      <c r="AI99" s="46">
        <f t="shared" ref="AI99" si="508">(AI93*AI98)+((AI97*AI98)/2)</f>
        <v>67436.967101379705</v>
      </c>
      <c r="AJ99" s="46">
        <f t="shared" ref="AJ99" si="509">(AJ93*AJ98)+((AJ97*AJ98)/2)</f>
        <v>73300.241111786774</v>
      </c>
      <c r="AK99" s="46">
        <f t="shared" ref="AK99:AP99" si="510">(AK93*AK98)+((AK97*AK98)/2)</f>
        <v>79569.305579287262</v>
      </c>
      <c r="AL99" s="46">
        <f t="shared" si="510"/>
        <v>86269.998452757223</v>
      </c>
      <c r="AM99" s="46">
        <f t="shared" si="510"/>
        <v>93429.74564401996</v>
      </c>
      <c r="AN99" s="46">
        <f t="shared" si="510"/>
        <v>101077.65723423465</v>
      </c>
      <c r="AO99" s="46">
        <f t="shared" si="510"/>
        <v>109244.62948509741</v>
      </c>
      <c r="AP99" s="46">
        <f t="shared" si="510"/>
        <v>117963.45300539037</v>
      </c>
    </row>
    <row r="100" spans="2:42" s="12" customFormat="1" ht="13.2" x14ac:dyDescent="0.25">
      <c r="B100" s="64" t="s">
        <v>59</v>
      </c>
      <c r="C100" s="69" t="s">
        <v>13</v>
      </c>
      <c r="D100" s="66">
        <f>D99+D97+D93</f>
        <v>14688.168625672788</v>
      </c>
      <c r="E100" s="66">
        <f t="shared" ref="E100:AJ100" si="511">E99+E97+E93</f>
        <v>20686.838339903821</v>
      </c>
      <c r="F100" s="66">
        <f t="shared" si="511"/>
        <v>27605.549191752289</v>
      </c>
      <c r="G100" s="66">
        <f t="shared" si="511"/>
        <v>35536.938890670164</v>
      </c>
      <c r="H100" s="66">
        <f t="shared" si="511"/>
        <v>44581.352263661807</v>
      </c>
      <c r="I100" s="66">
        <f t="shared" si="511"/>
        <v>54847.418796219434</v>
      </c>
      <c r="J100" s="66">
        <f t="shared" si="511"/>
        <v>66341.136484277886</v>
      </c>
      <c r="K100" s="66">
        <f t="shared" si="511"/>
        <v>79173.791488878676</v>
      </c>
      <c r="L100" s="66">
        <f t="shared" si="511"/>
        <v>93465.430359635007</v>
      </c>
      <c r="M100" s="66">
        <f t="shared" si="511"/>
        <v>109345.49530806021</v>
      </c>
      <c r="N100" s="66">
        <f t="shared" si="511"/>
        <v>126953.50323350407</v>
      </c>
      <c r="O100" s="66">
        <f t="shared" si="511"/>
        <v>145936.03077058209</v>
      </c>
      <c r="P100" s="66">
        <f t="shared" si="511"/>
        <v>166872.78281140787</v>
      </c>
      <c r="Q100" s="66">
        <f t="shared" si="511"/>
        <v>189929.17069290564</v>
      </c>
      <c r="R100" s="66">
        <f t="shared" si="511"/>
        <v>215283.14782352664</v>
      </c>
      <c r="S100" s="66">
        <f t="shared" si="511"/>
        <v>243126.09881956514</v>
      </c>
      <c r="T100" s="66">
        <f t="shared" si="511"/>
        <v>273443.31999111862</v>
      </c>
      <c r="U100" s="66">
        <f t="shared" si="511"/>
        <v>306424.7187451449</v>
      </c>
      <c r="V100" s="66">
        <f t="shared" si="511"/>
        <v>342273.6911766394</v>
      </c>
      <c r="W100" s="66">
        <f t="shared" si="511"/>
        <v>381208.03656328027</v>
      </c>
      <c r="X100" s="66">
        <f t="shared" si="511"/>
        <v>423460.93203711836</v>
      </c>
      <c r="Y100" s="66">
        <f t="shared" si="511"/>
        <v>469176.78141216445</v>
      </c>
      <c r="Z100" s="66">
        <f t="shared" si="511"/>
        <v>518607.79079005029</v>
      </c>
      <c r="AA100" s="66">
        <f t="shared" si="511"/>
        <v>572023.44353819184</v>
      </c>
      <c r="AB100" s="66">
        <f t="shared" si="511"/>
        <v>629711.64206547546</v>
      </c>
      <c r="AC100" s="66">
        <f t="shared" si="511"/>
        <v>691979.92336999194</v>
      </c>
      <c r="AD100" s="66">
        <f t="shared" si="511"/>
        <v>758830.40507329896</v>
      </c>
      <c r="AE100" s="66">
        <f t="shared" si="511"/>
        <v>830567.59763932903</v>
      </c>
      <c r="AF100" s="66">
        <f t="shared" si="511"/>
        <v>907515.36056684901</v>
      </c>
      <c r="AG100" s="66">
        <f t="shared" si="511"/>
        <v>990018.10634805495</v>
      </c>
      <c r="AH100" s="66">
        <f t="shared" si="511"/>
        <v>1078442.0786318576</v>
      </c>
      <c r="AI100" s="66">
        <f t="shared" si="511"/>
        <v>1173036.5730705112</v>
      </c>
      <c r="AJ100" s="66">
        <f t="shared" si="511"/>
        <v>1274195.7851066368</v>
      </c>
      <c r="AK100" s="66">
        <f t="shared" ref="AK100" si="512">AK99+AK97+AK93</f>
        <v>1382338.1686405535</v>
      </c>
      <c r="AL100" s="66">
        <f t="shared" ref="AL100" si="513">AL99+AL97+AL93</f>
        <v>1497907.9062871751</v>
      </c>
      <c r="AM100" s="66">
        <f t="shared" ref="AM100" si="514">AM99+AM97+AM93</f>
        <v>1621376.4683387058</v>
      </c>
      <c r="AN100" s="66">
        <f t="shared" ref="AN100" si="515">AN99+AN97+AN93</f>
        <v>1753244.2657884792</v>
      </c>
      <c r="AO100" s="66">
        <f t="shared" ref="AO100" si="516">AO99+AO97+AO93</f>
        <v>1894042.4030955334</v>
      </c>
      <c r="AP100" s="66">
        <f t="shared" ref="AP100" si="517">AP99+AP97+AP93</f>
        <v>2044334.5367134672</v>
      </c>
    </row>
    <row r="101" spans="2:42" s="12" customFormat="1" ht="13.2" x14ac:dyDescent="0.25">
      <c r="B101" s="44" t="s">
        <v>68</v>
      </c>
      <c r="C101" s="44"/>
      <c r="D101" s="68" t="str" cm="1">
        <f t="array" ref="D101">_xlfn.IFNA(_xlfn.XLOOKUP(D92,'RIA projected targets'!$B$12:$B$54,_xlfn.XLOOKUP(D$10,'RIA projected targets'!$C$8:$AP$8,'RIA projected targets'!$C$12:$AP$54),,0,),"-")</f>
        <v>-</v>
      </c>
      <c r="E101" s="68" t="str" cm="1">
        <f t="array" ref="E101">_xlfn.IFNA(_xlfn.XLOOKUP(E92,'RIA projected targets'!$B$12:$B$54,_xlfn.XLOOKUP(E$10,'RIA projected targets'!$C$8:$AP$8,'RIA projected targets'!$C$12:$AP$54),,0,),"-")</f>
        <v>-</v>
      </c>
      <c r="F101" s="68" t="str" cm="1">
        <f t="array" ref="F101">_xlfn.IFNA(_xlfn.XLOOKUP(F92,'RIA projected targets'!$B$12:$B$54,_xlfn.XLOOKUP(F$10,'RIA projected targets'!$C$8:$AP$8,'RIA projected targets'!$C$12:$AP$54),,0,),"-")</f>
        <v>-</v>
      </c>
      <c r="G101" s="68" t="str" cm="1">
        <f t="array" ref="G101">_xlfn.IFNA(_xlfn.XLOOKUP(G92,'RIA projected targets'!$B$12:$B$54,_xlfn.XLOOKUP(G$10,'RIA projected targets'!$C$8:$AP$8,'RIA projected targets'!$C$12:$AP$54),,0,),"-")</f>
        <v>-</v>
      </c>
      <c r="H101" s="68" t="str" cm="1">
        <f t="array" ref="H101">_xlfn.IFNA(_xlfn.XLOOKUP(H92,'RIA projected targets'!$B$12:$B$54,_xlfn.XLOOKUP(H$10,'RIA projected targets'!$C$8:$AP$8,'RIA projected targets'!$C$12:$AP$54),,0,),"-")</f>
        <v>-</v>
      </c>
      <c r="I101" s="68" cm="1">
        <f t="array" ref="I101">_xlfn.IFNA(_xlfn.XLOOKUP(I92,'RIA projected targets'!$B$12:$B$54,_xlfn.XLOOKUP(I$10,'RIA projected targets'!$C$8:$AP$8,'RIA projected targets'!$C$12:$AP$54),,0,),"-")</f>
        <v>23800</v>
      </c>
      <c r="J101" s="68" cm="1">
        <f t="array" ref="J101">_xlfn.IFNA(_xlfn.XLOOKUP(J92,'RIA projected targets'!$B$12:$B$54,_xlfn.XLOOKUP(J$10,'RIA projected targets'!$C$8:$AP$8,'RIA projected targets'!$C$12:$AP$54),,0,),"-")</f>
        <v>29149</v>
      </c>
      <c r="K101" s="68" cm="1">
        <f t="array" ref="K101">_xlfn.IFNA(_xlfn.XLOOKUP(K92,'RIA projected targets'!$B$12:$B$54,_xlfn.XLOOKUP(K$10,'RIA projected targets'!$C$8:$AP$8,'RIA projected targets'!$C$12:$AP$54),,0,),"-")</f>
        <v>35009.700000000004</v>
      </c>
      <c r="L101" s="68" cm="1">
        <f t="array" ref="L101">_xlfn.IFNA(_xlfn.XLOOKUP(L92,'RIA projected targets'!$B$12:$B$54,_xlfn.XLOOKUP(L$10,'RIA projected targets'!$C$8:$AP$8,'RIA projected targets'!$C$12:$AP$54),,0,),"-")</f>
        <v>41523.626000000004</v>
      </c>
      <c r="M101" s="68" cm="1">
        <f t="array" ref="M101">_xlfn.IFNA(_xlfn.XLOOKUP(M92,'RIA projected targets'!$B$12:$B$54,_xlfn.XLOOKUP(M$10,'RIA projected targets'!$C$8:$AP$8,'RIA projected targets'!$C$12:$AP$54),,0,),"-")</f>
        <v>48847.082353999998</v>
      </c>
      <c r="N101" s="68" cm="1">
        <f t="array" ref="N101">_xlfn.IFNA(_xlfn.XLOOKUP(N92,'RIA projected targets'!$B$12:$B$54,_xlfn.XLOOKUP(N$10,'RIA projected targets'!$C$8:$AP$8,'RIA projected targets'!$C$12:$AP$54),,0,),"-")</f>
        <v>56920.357048130005</v>
      </c>
      <c r="O101" s="68" cm="1">
        <f t="array" ref="O101">_xlfn.IFNA(_xlfn.XLOOKUP(O92,'RIA projected targets'!$B$12:$B$54,_xlfn.XLOOKUP(O$10,'RIA projected targets'!$C$8:$AP$8,'RIA projected targets'!$C$12:$AP$54),,0,),"-")</f>
        <v>65792.281538747906</v>
      </c>
      <c r="P101" s="68" cm="1">
        <f t="array" ref="P101">_xlfn.IFNA(_xlfn.XLOOKUP(P92,'RIA projected targets'!$B$12:$B$54,_xlfn.XLOOKUP(P$10,'RIA projected targets'!$C$8:$AP$8,'RIA projected targets'!$C$12:$AP$54),,0,),"-")</f>
        <v>75514.25533708703</v>
      </c>
      <c r="Q101" s="68" cm="1">
        <f t="array" ref="Q101">_xlfn.IFNA(_xlfn.XLOOKUP(Q92,'RIA projected targets'!$B$12:$B$54,_xlfn.XLOOKUP(Q$10,'RIA projected targets'!$C$8:$AP$8,'RIA projected targets'!$C$12:$AP$54),,0,),"-")</f>
        <v>86267.042542496696</v>
      </c>
      <c r="R101" s="68" cm="1">
        <f t="array" ref="R101">_xlfn.IFNA(_xlfn.XLOOKUP(R92,'RIA projected targets'!$B$12:$B$54,_xlfn.XLOOKUP(R$10,'RIA projected targets'!$C$8:$AP$8,'RIA projected targets'!$C$12:$AP$54),,0,),"-")</f>
        <v>97988.466105576284</v>
      </c>
      <c r="S101" s="68" cm="1">
        <f t="array" ref="S101">_xlfn.IFNA(_xlfn.XLOOKUP(S92,'RIA projected targets'!$B$12:$B$54,_xlfn.XLOOKUP(S$10,'RIA projected targets'!$C$8:$AP$8,'RIA projected targets'!$C$12:$AP$54),,0,),"-")</f>
        <v>111007.49293382448</v>
      </c>
      <c r="T101" s="68" cm="1">
        <f t="array" ref="T101">_xlfn.IFNA(_xlfn.XLOOKUP(T92,'RIA projected targets'!$B$12:$B$54,_xlfn.XLOOKUP(T$10,'RIA projected targets'!$C$8:$AP$8,'RIA projected targets'!$C$12:$AP$54),,0,),"-")</f>
        <v>125134.7419134899</v>
      </c>
      <c r="U101" s="68" cm="1">
        <f t="array" ref="U101">_xlfn.IFNA(_xlfn.XLOOKUP(U92,'RIA projected targets'!$B$12:$B$54,_xlfn.XLOOKUP(U$10,'RIA projected targets'!$C$8:$AP$8,'RIA projected targets'!$C$12:$AP$54),,0,),"-")</f>
        <v>140580.02344303331</v>
      </c>
      <c r="V101" s="68" cm="1">
        <f t="array" ref="V101">_xlfn.IFNA(_xlfn.XLOOKUP(V92,'RIA projected targets'!$B$12:$B$54,_xlfn.XLOOKUP(V$10,'RIA projected targets'!$C$8:$AP$8,'RIA projected targets'!$C$12:$AP$54),,0,),"-")</f>
        <v>157133.10733931742</v>
      </c>
      <c r="W101" s="68" cm="1">
        <f t="array" ref="W101">_xlfn.IFNA(_xlfn.XLOOKUP(W92,'RIA projected targets'!$B$12:$B$54,_xlfn.XLOOKUP(W$10,'RIA projected targets'!$C$8:$AP$8,'RIA projected targets'!$C$12:$AP$54),,0,),"-")</f>
        <v>175460.40808319292</v>
      </c>
      <c r="X101" s="68" cm="1">
        <f t="array" ref="X101">_xlfn.IFNA(_xlfn.XLOOKUP(X92,'RIA projected targets'!$B$12:$B$54,_xlfn.XLOOKUP(X$10,'RIA projected targets'!$C$8:$AP$8,'RIA projected targets'!$C$12:$AP$54),,0,),"-")</f>
        <v>194745.92707509559</v>
      </c>
      <c r="Y101" s="68" cm="1">
        <f t="array" ref="Y101">_xlfn.IFNA(_xlfn.XLOOKUP(Y92,'RIA projected targets'!$B$12:$B$54,_xlfn.XLOOKUP(Y$10,'RIA projected targets'!$C$8:$AP$8,'RIA projected targets'!$C$12:$AP$54),,0,),"-")</f>
        <v>216635.36927833635</v>
      </c>
      <c r="Z101" s="68" cm="1">
        <f t="array" ref="Z101">_xlfn.IFNA(_xlfn.XLOOKUP(Z92,'RIA projected targets'!$B$12:$B$54,_xlfn.XLOOKUP(Z$10,'RIA projected targets'!$C$8:$AP$8,'RIA projected targets'!$C$12:$AP$54),,0,),"-")</f>
        <v>239662.90667940394</v>
      </c>
      <c r="AA101" s="68" cm="1">
        <f t="array" ref="AA101">_xlfn.IFNA(_xlfn.XLOOKUP(AA92,'RIA projected targets'!$B$12:$B$54,_xlfn.XLOOKUP(AA$10,'RIA projected targets'!$C$8:$AP$8,'RIA projected targets'!$C$12:$AP$54),,0,),"-")</f>
        <v>265579.55755342508</v>
      </c>
      <c r="AB101" s="68" cm="1">
        <f t="array" ref="AB101">_xlfn.IFNA(_xlfn.XLOOKUP(AB92,'RIA projected targets'!$B$12:$B$54,_xlfn.XLOOKUP(AB$10,'RIA projected targets'!$C$8:$AP$8,'RIA projected targets'!$C$12:$AP$54),,0,),"-")</f>
        <v>292835.51086387591</v>
      </c>
      <c r="AC101" s="68" cm="1">
        <f t="array" ref="AC101">_xlfn.IFNA(_xlfn.XLOOKUP(AC92,'RIA projected targets'!$B$12:$B$54,_xlfn.XLOOKUP(AC$10,'RIA projected targets'!$C$8:$AP$8,'RIA projected targets'!$C$12:$AP$54),,0,),"-")</f>
        <v>323293.91100582521</v>
      </c>
      <c r="AD101" s="68" cm="1">
        <f t="array" ref="AD101">_xlfn.IFNA(_xlfn.XLOOKUP(AD92,'RIA projected targets'!$B$12:$B$54,_xlfn.XLOOKUP(AD$10,'RIA projected targets'!$C$8:$AP$8,'RIA projected targets'!$C$12:$AP$54),,0,),"-")</f>
        <v>355316.26319651399</v>
      </c>
      <c r="AE101" s="68" cm="1">
        <f t="array" ref="AE101">_xlfn.IFNA(_xlfn.XLOOKUP(AE92,'RIA projected targets'!$B$12:$B$54,_xlfn.XLOOKUP(AE$10,'RIA projected targets'!$C$8:$AP$8,'RIA projected targets'!$C$12:$AP$54),,0,),"-")</f>
        <v>390885.0954075997</v>
      </c>
      <c r="AF101" s="68" cm="1">
        <f t="array" ref="AF101">_xlfn.IFNA(_xlfn.XLOOKUP(AF92,'RIA projected targets'!$B$12:$B$54,_xlfn.XLOOKUP(AF$10,'RIA projected targets'!$C$8:$AP$8,'RIA projected targets'!$C$12:$AP$54),,0,),"-")</f>
        <v>428268.27291447343</v>
      </c>
      <c r="AG101" s="68" cm="1">
        <f t="array" ref="AG101">_xlfn.IFNA(_xlfn.XLOOKUP(AG92,'RIA projected targets'!$B$12:$B$54,_xlfn.XLOOKUP(AG$10,'RIA projected targets'!$C$8:$AP$8,'RIA projected targets'!$C$12:$AP$54),,0,),"-")</f>
        <v>469575.43859235331</v>
      </c>
      <c r="AH101" s="68" cm="1">
        <f t="array" ref="AH101">_xlfn.IFNA(_xlfn.XLOOKUP(AH92,'RIA projected targets'!$B$12:$B$54,_xlfn.XLOOKUP(AH$10,'RIA projected targets'!$C$8:$AP$8,'RIA projected targets'!$C$12:$AP$54),,0,),"-")</f>
        <v>515069.37069493718</v>
      </c>
      <c r="AI101" s="68" cm="1">
        <f t="array" ref="AI101">_xlfn.IFNA(_xlfn.XLOOKUP(AI92,'RIA projected targets'!$B$12:$B$54,_xlfn.XLOOKUP(AI$10,'RIA projected targets'!$C$8:$AP$8,'RIA projected targets'!$C$12:$AP$54),,0,),"-")</f>
        <v>562870.32082894305</v>
      </c>
      <c r="AJ101" s="68" cm="1">
        <f t="array" ref="AJ101">_xlfn.IFNA(_xlfn.XLOOKUP(AJ92,'RIA projected targets'!$B$12:$B$54,_xlfn.XLOOKUP(AJ$10,'RIA projected targets'!$C$8:$AP$8,'RIA projected targets'!$C$12:$AP$54),,0,),"-")</f>
        <v>615297.05454293382</v>
      </c>
      <c r="AK101" s="68" cm="1">
        <f t="array" ref="AK101">_xlfn.IFNA(_xlfn.XLOOKUP(AK92,'RIA projected targets'!$B$12:$B$54,_xlfn.XLOOKUP(AK$10,'RIA projected targets'!$C$8:$AP$8,'RIA projected targets'!$C$12:$AP$54),,0,),"-")</f>
        <v>672650.73666675552</v>
      </c>
      <c r="AL101" s="68" cm="1">
        <f t="array" ref="AL101">_xlfn.IFNA(_xlfn.XLOOKUP(AL92,'RIA projected targets'!$B$12:$B$54,_xlfn.XLOOKUP(AL$10,'RIA projected targets'!$C$8:$AP$8,'RIA projected targets'!$C$12:$AP$54),,0,),"-")</f>
        <v>735248.43787492684</v>
      </c>
      <c r="AM101" s="68" cm="1">
        <f t="array" ref="AM101">_xlfn.IFNA(_xlfn.XLOOKUP(AM92,'RIA projected targets'!$B$12:$B$54,_xlfn.XLOOKUP(AM$10,'RIA projected targets'!$C$8:$AP$8,'RIA projected targets'!$C$12:$AP$54),,0,),"-")</f>
        <v>800996.61549258837</v>
      </c>
      <c r="AN101" s="68" cm="1">
        <f t="array" ref="AN101">_xlfn.IFNA(_xlfn.XLOOKUP(AN92,'RIA projected targets'!$B$12:$B$54,_xlfn.XLOOKUP(AN$10,'RIA projected targets'!$C$8:$AP$8,'RIA projected targets'!$C$12:$AP$54),,0,),"-")</f>
        <v>872528.04051854799</v>
      </c>
      <c r="AO101" s="68" cm="1">
        <f t="array" ref="AO101">_xlfn.IFNA(_xlfn.XLOOKUP(AO92,'RIA projected targets'!$B$12:$B$54,_xlfn.XLOOKUP(AO$10,'RIA projected targets'!$C$8:$AP$8,'RIA projected targets'!$C$12:$AP$54),,0,),"-")</f>
        <v>950205.53684780688</v>
      </c>
      <c r="AP101" s="68" cm="1">
        <f t="array" ref="AP101">_xlfn.IFNA(_xlfn.XLOOKUP(AP92,'RIA projected targets'!$B$12:$B$54,_xlfn.XLOOKUP(AP$10,'RIA projected targets'!$C$8:$AP$8,'RIA projected targets'!$C$12:$AP$54),,0,),"-")</f>
        <v>1034410.7429587097</v>
      </c>
    </row>
    <row r="102" spans="2:42" s="44" customFormat="1" ht="13.2" x14ac:dyDescent="0.25">
      <c r="B102" s="44" t="s">
        <v>72</v>
      </c>
      <c r="C102" s="67" t="s">
        <v>13</v>
      </c>
      <c r="D102" s="68" t="str" cm="1">
        <f t="array" ref="D102">_xlfn.IFNA(_xlfn.XLOOKUP(D92,'RIA projected targets'!$B$58:$B$100,_xlfn.XLOOKUP(D$10,'RIA projected targets'!$C$8:$AP$8,'RIA projected targets'!$C$58:$AP$100),,0,),"-")</f>
        <v>-</v>
      </c>
      <c r="E102" s="68" t="str" cm="1">
        <f t="array" ref="E102">_xlfn.IFNA(_xlfn.XLOOKUP(E92,'RIA projected targets'!$B$58:$B$100,_xlfn.XLOOKUP(E$10,'RIA projected targets'!$C$8:$AP$8,'RIA projected targets'!$C$58:$AP$100),,0,),"-")</f>
        <v>-</v>
      </c>
      <c r="F102" s="68" t="str" cm="1">
        <f t="array" ref="F102">_xlfn.IFNA(_xlfn.XLOOKUP(F92,'RIA projected targets'!$B$58:$B$100,_xlfn.XLOOKUP(F$10,'RIA projected targets'!$C$8:$AP$8,'RIA projected targets'!$C$58:$AP$100),,0,),"-")</f>
        <v>-</v>
      </c>
      <c r="G102" s="68" t="str" cm="1">
        <f t="array" ref="G102">_xlfn.IFNA(_xlfn.XLOOKUP(G92,'RIA projected targets'!$B$58:$B$100,_xlfn.XLOOKUP(G$10,'RIA projected targets'!$C$8:$AP$8,'RIA projected targets'!$C$58:$AP$100),,0,),"-")</f>
        <v>-</v>
      </c>
      <c r="H102" s="68" t="str" cm="1">
        <f t="array" ref="H102">_xlfn.IFNA(_xlfn.XLOOKUP(H92,'RIA projected targets'!$B$58:$B$100,_xlfn.XLOOKUP(H$10,'RIA projected targets'!$C$8:$AP$8,'RIA projected targets'!$C$58:$AP$100),,0,),"-")</f>
        <v>-</v>
      </c>
      <c r="I102" s="68" cm="1">
        <f t="array" ref="I102">_xlfn.IFNA(_xlfn.XLOOKUP(I92,'RIA projected targets'!$B$58:$B$100,_xlfn.XLOOKUP(I$10,'RIA projected targets'!$C$8:$AP$8,'RIA projected targets'!$C$58:$AP$100),,0,),"-")</f>
        <v>28600</v>
      </c>
      <c r="J102" s="68" cm="1">
        <f t="array" ref="J102">_xlfn.IFNA(_xlfn.XLOOKUP(J92,'RIA projected targets'!$B$58:$B$100,_xlfn.XLOOKUP(J$10,'RIA projected targets'!$C$8:$AP$8,'RIA projected targets'!$C$58:$AP$100),,0,),"-")</f>
        <v>35535</v>
      </c>
      <c r="K102" s="68" cm="1">
        <f t="array" ref="K102">_xlfn.IFNA(_xlfn.XLOOKUP(K92,'RIA projected targets'!$B$58:$B$100,_xlfn.XLOOKUP(K$10,'RIA projected targets'!$C$8:$AP$8,'RIA projected targets'!$C$58:$AP$100),,0,),"-")</f>
        <v>43178.630000000005</v>
      </c>
      <c r="L102" s="68" cm="1">
        <f t="array" ref="L102">_xlfn.IFNA(_xlfn.XLOOKUP(L92,'RIA projected targets'!$B$58:$B$100,_xlfn.XLOOKUP(L$10,'RIA projected targets'!$C$8:$AP$8,'RIA projected targets'!$C$58:$AP$100),,0,),"-")</f>
        <v>51904.532500000001</v>
      </c>
      <c r="M102" s="68" cm="1">
        <f t="array" ref="M102">_xlfn.IFNA(_xlfn.XLOOKUP(M92,'RIA projected targets'!$B$58:$B$100,_xlfn.XLOOKUP(M$10,'RIA projected targets'!$C$8:$AP$8,'RIA projected targets'!$C$58:$AP$100),,0,),"-")</f>
        <v>61677.882788000003</v>
      </c>
      <c r="N102" s="68" cm="1">
        <f t="array" ref="N102">_xlfn.IFNA(_xlfn.XLOOKUP(N92,'RIA projected targets'!$B$58:$B$100,_xlfn.XLOOKUP(N$10,'RIA projected targets'!$C$8:$AP$8,'RIA projected targets'!$C$58:$AP$100),,0,),"-")</f>
        <v>72686.484458610008</v>
      </c>
      <c r="O102" s="68" cm="1">
        <f t="array" ref="O102">_xlfn.IFNA(_xlfn.XLOOKUP(O92,'RIA projected targets'!$B$58:$B$100,_xlfn.XLOOKUP(O$10,'RIA projected targets'!$C$8:$AP$8,'RIA projected targets'!$C$58:$AP$100),,0,),"-")</f>
        <v>85016.52351286482</v>
      </c>
      <c r="P102" s="68" cm="1">
        <f t="array" ref="P102">_xlfn.IFNA(_xlfn.XLOOKUP(P92,'RIA projected targets'!$B$58:$B$100,_xlfn.XLOOKUP(P$10,'RIA projected targets'!$C$8:$AP$8,'RIA projected targets'!$C$58:$AP$100),,0,),"-")</f>
        <v>98758.871393617083</v>
      </c>
      <c r="Q102" s="68" cm="1">
        <f t="array" ref="Q102">_xlfn.IFNA(_xlfn.XLOOKUP(Q92,'RIA projected targets'!$B$58:$B$100,_xlfn.XLOOKUP(Q$10,'RIA projected targets'!$C$8:$AP$8,'RIA projected targets'!$C$58:$AP$100),,0,),"-")</f>
        <v>114009.30732488549</v>
      </c>
      <c r="R102" s="68" cm="1">
        <f t="array" ref="R102">_xlfn.IFNA(_xlfn.XLOOKUP(R92,'RIA projected targets'!$B$58:$B$100,_xlfn.XLOOKUP(R$10,'RIA projected targets'!$C$8:$AP$8,'RIA projected targets'!$C$58:$AP$100),,0,),"-")</f>
        <v>130477.31838292447</v>
      </c>
      <c r="S102" s="68" cm="1">
        <f t="array" ref="S102">_xlfn.IFNA(_xlfn.XLOOKUP(S92,'RIA projected targets'!$B$58:$B$100,_xlfn.XLOOKUP(S$10,'RIA projected targets'!$C$8:$AP$8,'RIA projected targets'!$C$58:$AP$100),,0,),"-")</f>
        <v>149174.71810719755</v>
      </c>
      <c r="T102" s="68" cm="1">
        <f t="array" ref="T102">_xlfn.IFNA(_xlfn.XLOOKUP(T92,'RIA projected targets'!$B$58:$B$100,_xlfn.XLOOKUP(T$10,'RIA projected targets'!$C$8:$AP$8,'RIA projected targets'!$C$58:$AP$100),,0,),"-")</f>
        <v>170260.76609910684</v>
      </c>
      <c r="U102" s="68" cm="1">
        <f t="array" ref="U102">_xlfn.IFNA(_xlfn.XLOOKUP(U92,'RIA projected targets'!$B$58:$B$100,_xlfn.XLOOKUP(U$10,'RIA projected targets'!$C$8:$AP$8,'RIA projected targets'!$C$58:$AP$100),,0,),"-")</f>
        <v>193903.48061108039</v>
      </c>
      <c r="V102" s="68" cm="1">
        <f t="array" ref="V102">_xlfn.IFNA(_xlfn.XLOOKUP(V92,'RIA projected targets'!$B$58:$B$100,_xlfn.XLOOKUP(V$10,'RIA projected targets'!$C$8:$AP$8,'RIA projected targets'!$C$58:$AP$100),,0,),"-")</f>
        <v>218811.52330428315</v>
      </c>
      <c r="W102" s="68" cm="1">
        <f t="array" ref="W102">_xlfn.IFNA(_xlfn.XLOOKUP(W92,'RIA projected targets'!$B$58:$B$100,_xlfn.XLOOKUP(W$10,'RIA projected targets'!$C$8:$AP$8,'RIA projected targets'!$C$58:$AP$100),,0,),"-")</f>
        <v>248064.71487623831</v>
      </c>
      <c r="X102" s="68" cm="1">
        <f t="array" ref="X102">_xlfn.IFNA(_xlfn.XLOOKUP(X92,'RIA projected targets'!$B$58:$B$100,_xlfn.XLOOKUP(X$10,'RIA projected targets'!$C$8:$AP$8,'RIA projected targets'!$C$58:$AP$100),,0,),"-")</f>
        <v>278876.16757153696</v>
      </c>
      <c r="Y102" s="68" cm="1">
        <f t="array" ref="Y102">_xlfn.IFNA(_xlfn.XLOOKUP(Y92,'RIA projected targets'!$B$58:$B$100,_xlfn.XLOOKUP(Y$10,'RIA projected targets'!$C$8:$AP$8,'RIA projected targets'!$C$58:$AP$100),,0,),"-")</f>
        <v>312917.75562426366</v>
      </c>
      <c r="Z102" s="68" cm="1">
        <f t="array" ref="Z102">_xlfn.IFNA(_xlfn.XLOOKUP(Z92,'RIA projected targets'!$B$58:$B$100,_xlfn.XLOOKUP(Z$10,'RIA projected targets'!$C$8:$AP$8,'RIA projected targets'!$C$58:$AP$100),,0,),"-")</f>
        <v>352056.54567388311</v>
      </c>
      <c r="AA102" s="68" cm="1">
        <f t="array" ref="AA102">_xlfn.IFNA(_xlfn.XLOOKUP(AA92,'RIA projected targets'!$B$58:$B$100,_xlfn.XLOOKUP(AA$10,'RIA projected targets'!$C$8:$AP$8,'RIA projected targets'!$C$58:$AP$100),,0,),"-")</f>
        <v>393262.03714641801</v>
      </c>
      <c r="AB102" s="68" cm="1">
        <f t="array" ref="AB102">_xlfn.IFNA(_xlfn.XLOOKUP(AB92,'RIA projected targets'!$B$58:$B$100,_xlfn.XLOOKUP(AB$10,'RIA projected targets'!$C$8:$AP$8,'RIA projected targets'!$C$58:$AP$100),,0,),"-")</f>
        <v>438376.51326927525</v>
      </c>
      <c r="AC102" s="68" cm="1">
        <f t="array" ref="AC102">_xlfn.IFNA(_xlfn.XLOOKUP(AC92,'RIA projected targets'!$B$58:$B$100,_xlfn.XLOOKUP(AC$10,'RIA projected targets'!$C$8:$AP$8,'RIA projected targets'!$C$58:$AP$100),,0,),"-")</f>
        <v>489456.14459541137</v>
      </c>
      <c r="AD102" s="68" cm="1">
        <f t="array" ref="AD102">_xlfn.IFNA(_xlfn.XLOOKUP(AD92,'RIA projected targets'!$B$58:$B$100,_xlfn.XLOOKUP(AD$10,'RIA projected targets'!$C$8:$AP$8,'RIA projected targets'!$C$58:$AP$100),,0,),"-")</f>
        <v>543206.01493917324</v>
      </c>
      <c r="AE102" s="68" cm="1">
        <f t="array" ref="AE102">_xlfn.IFNA(_xlfn.XLOOKUP(AE92,'RIA projected targets'!$B$58:$B$100,_xlfn.XLOOKUP(AE$10,'RIA projected targets'!$C$8:$AP$8,'RIA projected targets'!$C$58:$AP$100),,0,),"-")</f>
        <v>603572.57379114639</v>
      </c>
      <c r="AF102" s="68" cm="1">
        <f t="array" ref="AF102">_xlfn.IFNA(_xlfn.XLOOKUP(AF92,'RIA projected targets'!$B$58:$B$100,_xlfn.XLOOKUP(AF$10,'RIA projected targets'!$C$8:$AP$8,'RIA projected targets'!$C$58:$AP$100),,0,),"-")</f>
        <v>669045.82727191935</v>
      </c>
      <c r="AG102" s="68" cm="1">
        <f t="array" ref="AG102">_xlfn.IFNA(_xlfn.XLOOKUP(AG92,'RIA projected targets'!$B$58:$B$100,_xlfn.XLOOKUP(AG$10,'RIA projected targets'!$C$8:$AP$8,'RIA projected targets'!$C$58:$AP$100),,0,),"-")</f>
        <v>739937.0547515871</v>
      </c>
      <c r="AH102" s="68" cm="1">
        <f t="array" ref="AH102">_xlfn.IFNA(_xlfn.XLOOKUP(AH92,'RIA projected targets'!$B$58:$B$100,_xlfn.XLOOKUP(AH$10,'RIA projected targets'!$C$8:$AP$8,'RIA projected targets'!$C$58:$AP$100),,0,),"-")</f>
        <v>816573.39256514423</v>
      </c>
      <c r="AI102" s="68" cm="1">
        <f t="array" ref="AI102">_xlfn.IFNA(_xlfn.XLOOKUP(AI92,'RIA projected targets'!$B$58:$B$100,_xlfn.XLOOKUP(AI$10,'RIA projected targets'!$C$8:$AP$8,'RIA projected targets'!$C$58:$AP$100),,0,),"-")</f>
        <v>899298.55856578215</v>
      </c>
      <c r="AJ102" s="68" cm="1">
        <f t="array" ref="AJ102">_xlfn.IFNA(_xlfn.XLOOKUP(AJ92,'RIA projected targets'!$B$58:$B$100,_xlfn.XLOOKUP(AJ$10,'RIA projected targets'!$C$8:$AP$8,'RIA projected targets'!$C$58:$AP$100),,0,),"-")</f>
        <v>990694.89648429002</v>
      </c>
      <c r="AK102" s="68" cm="1">
        <f t="array" ref="AK102">_xlfn.IFNA(_xlfn.XLOOKUP(AK92,'RIA projected targets'!$B$58:$B$100,_xlfn.XLOOKUP(AK$10,'RIA projected targets'!$C$8:$AP$8,'RIA projected targets'!$C$58:$AP$100),,0,),"-")</f>
        <v>1089053.5736509366</v>
      </c>
      <c r="AL102" s="68" cm="1">
        <f t="array" ref="AL102">_xlfn.IFNA(_xlfn.XLOOKUP(AL92,'RIA projected targets'!$B$58:$B$100,_xlfn.XLOOKUP(AL$10,'RIA projected targets'!$C$8:$AP$8,'RIA projected targets'!$C$58:$AP$100),,0,),"-")</f>
        <v>1197135.2770527657</v>
      </c>
      <c r="AM102" s="68" cm="1">
        <f t="array" ref="AM102">_xlfn.IFNA(_xlfn.XLOOKUP(AM92,'RIA projected targets'!$B$58:$B$100,_xlfn.XLOOKUP(AM$10,'RIA projected targets'!$C$8:$AP$8,'RIA projected targets'!$C$58:$AP$100),,0,),"-")</f>
        <v>1313148.9969136075</v>
      </c>
      <c r="AN102" s="68" cm="1">
        <f t="array" ref="AN102">_xlfn.IFNA(_xlfn.XLOOKUP(AN92,'RIA projected targets'!$B$58:$B$100,_xlfn.XLOOKUP(AN$10,'RIA projected targets'!$C$8:$AP$8,'RIA projected targets'!$C$58:$AP$100),,0,),"-")</f>
        <v>1440046.2789074031</v>
      </c>
      <c r="AO102" s="68" cm="1">
        <f t="array" ref="AO102">_xlfn.IFNA(_xlfn.XLOOKUP(AO92,'RIA projected targets'!$B$58:$B$100,_xlfn.XLOOKUP(AO$10,'RIA projected targets'!$C$8:$AP$8,'RIA projected targets'!$C$58:$AP$100),,0,),"-")</f>
        <v>1575950.6464792888</v>
      </c>
      <c r="AP102" s="68" cm="1">
        <f t="array" ref="AP102">_xlfn.IFNA(_xlfn.XLOOKUP(AP92,'RIA projected targets'!$B$58:$B$100,_xlfn.XLOOKUP(AP$10,'RIA projected targets'!$C$8:$AP$8,'RIA projected targets'!$C$58:$AP$100),,0,),"-")</f>
        <v>1724017.904931183</v>
      </c>
    </row>
  </sheetData>
  <hyperlinks>
    <hyperlink ref="A1:H1" location="'0.2 - Table of Contents'!A1" display="TheWealthMeta Personal Finance Model V2" xr:uid="{DF5ED06C-5BA9-4756-B3B7-121D5111A511}"/>
    <hyperlink ref="A1:J1" location="'Table of Contents'!A1" display="     TheWealthMeta Personal Finance Model V2" xr:uid="{7EAE21FE-A817-4EA3-8D11-42F1F550B05F}"/>
  </hyperlink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AF975-10B6-4E6F-96A5-BFC3D6EBBA44}">
  <dimension ref="A1:AS49"/>
  <sheetViews>
    <sheetView showGridLines="0" zoomScale="80" zoomScaleNormal="80" workbookViewId="0"/>
  </sheetViews>
  <sheetFormatPr defaultRowHeight="14.4" x14ac:dyDescent="0.3"/>
  <cols>
    <col min="1" max="1" width="2.77734375" customWidth="1"/>
    <col min="2" max="2" width="16.21875" customWidth="1"/>
    <col min="3" max="3" width="14.109375" style="4" customWidth="1"/>
  </cols>
  <sheetData>
    <row r="1" spans="1:45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45" s="8" customFormat="1" ht="13.8" customHeight="1" x14ac:dyDescent="0.25">
      <c r="A2" s="9" t="s">
        <v>113</v>
      </c>
      <c r="C2" s="10"/>
    </row>
    <row r="4" spans="1:45" x14ac:dyDescent="0.3">
      <c r="B4" s="6" t="s">
        <v>114</v>
      </c>
      <c r="C4" s="6"/>
    </row>
    <row r="6" spans="1:45" s="12" customFormat="1" ht="13.2" x14ac:dyDescent="0.25">
      <c r="B6" s="12" t="s">
        <v>54</v>
      </c>
      <c r="C6" s="57">
        <f>Summary!F5</f>
        <v>0.04</v>
      </c>
    </row>
    <row r="7" spans="1:45" s="12" customFormat="1" ht="13.2" x14ac:dyDescent="0.25">
      <c r="C7" s="45"/>
    </row>
    <row r="8" spans="1:45" s="12" customFormat="1" ht="13.2" x14ac:dyDescent="0.25">
      <c r="B8" s="6" t="s">
        <v>115</v>
      </c>
      <c r="C8" s="58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12" customFormat="1" ht="26.4" x14ac:dyDescent="0.25">
      <c r="B9" s="27" t="s">
        <v>93</v>
      </c>
      <c r="C9" s="27" t="s">
        <v>112</v>
      </c>
      <c r="D9" s="53">
        <v>2023</v>
      </c>
      <c r="E9" s="53">
        <f>D9+1</f>
        <v>2024</v>
      </c>
      <c r="F9" s="53">
        <f t="shared" ref="F9" si="0">E9+1</f>
        <v>2025</v>
      </c>
      <c r="G9" s="53">
        <f t="shared" ref="G9" si="1">F9+1</f>
        <v>2026</v>
      </c>
      <c r="H9" s="53">
        <f t="shared" ref="H9" si="2">G9+1</f>
        <v>2027</v>
      </c>
      <c r="I9" s="53">
        <f t="shared" ref="I9" si="3">H9+1</f>
        <v>2028</v>
      </c>
      <c r="J9" s="53">
        <f t="shared" ref="J9" si="4">I9+1</f>
        <v>2029</v>
      </c>
      <c r="K9" s="53">
        <f t="shared" ref="K9" si="5">J9+1</f>
        <v>2030</v>
      </c>
      <c r="L9" s="53">
        <f t="shared" ref="L9" si="6">K9+1</f>
        <v>2031</v>
      </c>
      <c r="M9" s="53">
        <f t="shared" ref="M9" si="7">L9+1</f>
        <v>2032</v>
      </c>
      <c r="N9" s="53">
        <f t="shared" ref="N9" si="8">M9+1</f>
        <v>2033</v>
      </c>
      <c r="O9" s="53">
        <f t="shared" ref="O9" si="9">N9+1</f>
        <v>2034</v>
      </c>
      <c r="P9" s="53">
        <f t="shared" ref="P9" si="10">O9+1</f>
        <v>2035</v>
      </c>
      <c r="Q9" s="53">
        <f t="shared" ref="Q9" si="11">P9+1</f>
        <v>2036</v>
      </c>
      <c r="R9" s="53">
        <f t="shared" ref="R9" si="12">Q9+1</f>
        <v>2037</v>
      </c>
      <c r="S9" s="53">
        <f t="shared" ref="S9" si="13">R9+1</f>
        <v>2038</v>
      </c>
      <c r="T9" s="53">
        <f t="shared" ref="T9" si="14">S9+1</f>
        <v>2039</v>
      </c>
      <c r="U9" s="53">
        <f t="shared" ref="U9" si="15">T9+1</f>
        <v>2040</v>
      </c>
      <c r="V9" s="53">
        <f t="shared" ref="V9" si="16">U9+1</f>
        <v>2041</v>
      </c>
      <c r="W9" s="53">
        <f t="shared" ref="W9" si="17">V9+1</f>
        <v>2042</v>
      </c>
      <c r="X9" s="53">
        <f t="shared" ref="X9" si="18">W9+1</f>
        <v>2043</v>
      </c>
      <c r="Y9" s="53">
        <f t="shared" ref="Y9" si="19">X9+1</f>
        <v>2044</v>
      </c>
      <c r="Z9" s="53">
        <f t="shared" ref="Z9" si="20">Y9+1</f>
        <v>2045</v>
      </c>
      <c r="AA9" s="53">
        <f t="shared" ref="AA9" si="21">Z9+1</f>
        <v>2046</v>
      </c>
      <c r="AB9" s="53">
        <f t="shared" ref="AB9" si="22">AA9+1</f>
        <v>2047</v>
      </c>
      <c r="AC9" s="53">
        <f t="shared" ref="AC9" si="23">AB9+1</f>
        <v>2048</v>
      </c>
      <c r="AD9" s="53">
        <f t="shared" ref="AD9" si="24">AC9+1</f>
        <v>2049</v>
      </c>
      <c r="AE9" s="53">
        <f t="shared" ref="AE9" si="25">AD9+1</f>
        <v>2050</v>
      </c>
      <c r="AF9" s="53">
        <f t="shared" ref="AF9" si="26">AE9+1</f>
        <v>2051</v>
      </c>
      <c r="AG9" s="53">
        <f t="shared" ref="AG9" si="27">AF9+1</f>
        <v>2052</v>
      </c>
      <c r="AH9" s="53">
        <f t="shared" ref="AH9" si="28">AG9+1</f>
        <v>2053</v>
      </c>
      <c r="AI9" s="53">
        <f t="shared" ref="AI9" si="29">AH9+1</f>
        <v>2054</v>
      </c>
      <c r="AJ9" s="53">
        <f t="shared" ref="AJ9" si="30">AI9+1</f>
        <v>2055</v>
      </c>
      <c r="AK9" s="53">
        <f t="shared" ref="AK9" si="31">AJ9+1</f>
        <v>2056</v>
      </c>
      <c r="AL9" s="53">
        <f t="shared" ref="AL9" si="32">AK9+1</f>
        <v>2057</v>
      </c>
      <c r="AM9" s="53">
        <f t="shared" ref="AM9" si="33">AL9+1</f>
        <v>2058</v>
      </c>
      <c r="AN9" s="53">
        <f t="shared" ref="AN9" si="34">AM9+1</f>
        <v>2059</v>
      </c>
      <c r="AO9" s="53">
        <f t="shared" ref="AO9" si="35">AN9+1</f>
        <v>2060</v>
      </c>
      <c r="AP9" s="53">
        <f t="shared" ref="AP9" si="36">AO9+1</f>
        <v>2061</v>
      </c>
      <c r="AQ9" s="53">
        <f t="shared" ref="AQ9" si="37">AP9+1</f>
        <v>2062</v>
      </c>
      <c r="AR9" s="53">
        <f t="shared" ref="AR9" si="38">AQ9+1</f>
        <v>2063</v>
      </c>
      <c r="AS9" s="53">
        <f t="shared" ref="AS9" si="39">AR9+1</f>
        <v>2064</v>
      </c>
    </row>
    <row r="10" spans="1:45" s="12" customFormat="1" ht="13.2" x14ac:dyDescent="0.25">
      <c r="B10" s="45">
        <v>22</v>
      </c>
      <c r="C10" s="45" t="str">
        <f>'DOSM Wages Report'!B8</f>
        <v>20-24</v>
      </c>
      <c r="D10" s="46">
        <f>_xlfn.XLOOKUP(C10,'DOSM Wages Report'!$B$7:$B$17,'DOSM Wages Report'!$C$7:$C$17,,0,)</f>
        <v>1900</v>
      </c>
      <c r="E10" s="46">
        <f>D10*(1+$C$6)</f>
        <v>1976</v>
      </c>
      <c r="F10" s="46">
        <f>E10*(1+$C$6)</f>
        <v>2055.04</v>
      </c>
      <c r="G10" s="46">
        <f t="shared" ref="G10:G40" si="40">F10*(1+$C$6)</f>
        <v>2137.2415999999998</v>
      </c>
      <c r="H10" s="46">
        <f t="shared" ref="H10:H40" si="41">G10*(1+$C$6)</f>
        <v>2222.731264</v>
      </c>
      <c r="I10" s="46">
        <f t="shared" ref="I10:I40" si="42">H10*(1+$C$6)</f>
        <v>2311.6405145600002</v>
      </c>
      <c r="J10" s="46">
        <f t="shared" ref="J10:J40" si="43">I10*(1+$C$6)</f>
        <v>2404.1061351424</v>
      </c>
      <c r="K10" s="46">
        <f t="shared" ref="K10:K40" si="44">J10*(1+$C$6)</f>
        <v>2500.270380548096</v>
      </c>
      <c r="L10" s="46">
        <f t="shared" ref="L10:L40" si="45">K10*(1+$C$6)</f>
        <v>2600.2811957700201</v>
      </c>
      <c r="M10" s="46">
        <f t="shared" ref="M10:M40" si="46">L10*(1+$C$6)</f>
        <v>2704.2924436008211</v>
      </c>
      <c r="N10" s="46">
        <f t="shared" ref="N10:N40" si="47">M10*(1+$C$6)</f>
        <v>2812.4641413448539</v>
      </c>
      <c r="O10" s="46">
        <f t="shared" ref="O10:O40" si="48">N10*(1+$C$6)</f>
        <v>2924.9627069986482</v>
      </c>
      <c r="P10" s="46">
        <f t="shared" ref="P10:P40" si="49">O10*(1+$C$6)</f>
        <v>3041.9612152785944</v>
      </c>
      <c r="Q10" s="46">
        <f t="shared" ref="Q10:Q40" si="50">P10*(1+$C$6)</f>
        <v>3163.6396638897381</v>
      </c>
      <c r="R10" s="46">
        <f t="shared" ref="R10:R40" si="51">Q10*(1+$C$6)</f>
        <v>3290.1852504453277</v>
      </c>
      <c r="S10" s="46">
        <f t="shared" ref="S10:S40" si="52">R10*(1+$C$6)</f>
        <v>3421.7926604631411</v>
      </c>
      <c r="T10" s="46">
        <f t="shared" ref="T10:T40" si="53">S10*(1+$C$6)</f>
        <v>3558.6643668816669</v>
      </c>
      <c r="U10" s="46">
        <f t="shared" ref="U10:U40" si="54">T10*(1+$C$6)</f>
        <v>3701.0109415569336</v>
      </c>
      <c r="V10" s="46">
        <f t="shared" ref="V10:V40" si="55">U10*(1+$C$6)</f>
        <v>3849.051379219211</v>
      </c>
      <c r="W10" s="46">
        <f t="shared" ref="W10:W40" si="56">V10*(1+$C$6)</f>
        <v>4003.0134343879795</v>
      </c>
      <c r="X10" s="46">
        <f t="shared" ref="X10:X40" si="57">W10*(1+$C$6)</f>
        <v>4163.1339717634992</v>
      </c>
      <c r="Y10" s="46">
        <f t="shared" ref="Y10:Y40" si="58">X10*(1+$C$6)</f>
        <v>4329.6593306340392</v>
      </c>
      <c r="Z10" s="46">
        <f t="shared" ref="Z10:Z40" si="59">Y10*(1+$C$6)</f>
        <v>4502.8457038594006</v>
      </c>
      <c r="AA10" s="46">
        <f t="shared" ref="AA10:AA40" si="60">Z10*(1+$C$6)</f>
        <v>4682.9595320137769</v>
      </c>
      <c r="AB10" s="46">
        <f t="shared" ref="AB10:AB40" si="61">AA10*(1+$C$6)</f>
        <v>4870.2779132943278</v>
      </c>
      <c r="AC10" s="46">
        <f t="shared" ref="AC10:AC40" si="62">AB10*(1+$C$6)</f>
        <v>5065.0890298261011</v>
      </c>
      <c r="AD10" s="46">
        <f t="shared" ref="AD10:AD40" si="63">AC10*(1+$C$6)</f>
        <v>5267.6925910191449</v>
      </c>
      <c r="AE10" s="46">
        <f t="shared" ref="AE10:AE40" si="64">AD10*(1+$C$6)</f>
        <v>5478.4002946599112</v>
      </c>
      <c r="AF10" s="46">
        <f t="shared" ref="AF10:AF40" si="65">AE10*(1+$C$6)</f>
        <v>5697.5363064463081</v>
      </c>
      <c r="AG10" s="46">
        <f t="shared" ref="AG10:AG40" si="66">AF10*(1+$C$6)</f>
        <v>5925.4377587041608</v>
      </c>
      <c r="AH10" s="46">
        <f t="shared" ref="AH10:AH40" si="67">AG10*(1+$C$6)</f>
        <v>6162.4552690523278</v>
      </c>
      <c r="AI10" s="46">
        <f t="shared" ref="AI10:AI40" si="68">AH10*(1+$C$6)</f>
        <v>6408.9534798144214</v>
      </c>
      <c r="AJ10" s="46">
        <f t="shared" ref="AJ10:AJ40" si="69">AI10*(1+$C$6)</f>
        <v>6665.3116190069986</v>
      </c>
      <c r="AK10" s="46">
        <f t="shared" ref="AK10:AK40" si="70">AJ10*(1+$C$6)</f>
        <v>6931.9240837672787</v>
      </c>
      <c r="AL10" s="46">
        <f t="shared" ref="AL10:AL40" si="71">AK10*(1+$C$6)</f>
        <v>7209.2010471179701</v>
      </c>
      <c r="AM10" s="46">
        <f t="shared" ref="AM10" si="72">AL10*(1+$C$6)</f>
        <v>7497.569089002689</v>
      </c>
      <c r="AN10" s="46">
        <f t="shared" ref="AN10" si="73">AM10*(1+$C$6)</f>
        <v>7797.4718525627968</v>
      </c>
      <c r="AO10" s="46">
        <f t="shared" ref="AO10" si="74">AN10*(1+$C$6)</f>
        <v>8109.3707266653091</v>
      </c>
      <c r="AP10" s="46">
        <f t="shared" ref="AP10" si="75">AO10*(1+$C$6)</f>
        <v>8433.7455557319227</v>
      </c>
      <c r="AQ10" s="46">
        <f t="shared" ref="AQ10" si="76">AP10*(1+$C$6)</f>
        <v>8771.0953779611991</v>
      </c>
      <c r="AR10" s="46">
        <f t="shared" ref="AR10" si="77">AQ10*(1+$C$6)</f>
        <v>9121.9391930796482</v>
      </c>
      <c r="AS10" s="46">
        <f t="shared" ref="AS10" si="78">AR10*(1+$C$6)</f>
        <v>9486.8167608028343</v>
      </c>
    </row>
    <row r="11" spans="1:45" s="12" customFormat="1" ht="13.2" x14ac:dyDescent="0.25">
      <c r="B11" s="45">
        <f>B10+1</f>
        <v>23</v>
      </c>
      <c r="C11" s="45"/>
      <c r="D11" s="46">
        <f>(D15-D10)/5+D10</f>
        <v>2032.8</v>
      </c>
      <c r="E11" s="46">
        <f t="shared" ref="E11:AL11" si="79">(E15-E10)/5+E10</f>
        <v>2114.1120000000001</v>
      </c>
      <c r="F11" s="46">
        <f t="shared" si="79"/>
        <v>2198.6764800000001</v>
      </c>
      <c r="G11" s="46">
        <f t="shared" si="79"/>
        <v>2286.6235391999999</v>
      </c>
      <c r="H11" s="46">
        <f t="shared" si="79"/>
        <v>2378.088480768</v>
      </c>
      <c r="I11" s="46">
        <f t="shared" si="79"/>
        <v>2473.2120199987203</v>
      </c>
      <c r="J11" s="46">
        <f t="shared" si="79"/>
        <v>2572.1405007986691</v>
      </c>
      <c r="K11" s="46">
        <f t="shared" si="79"/>
        <v>2675.0261208306156</v>
      </c>
      <c r="L11" s="46">
        <f t="shared" si="79"/>
        <v>2782.0271656638406</v>
      </c>
      <c r="M11" s="46">
        <f t="shared" si="79"/>
        <v>2893.3082522903942</v>
      </c>
      <c r="N11" s="46">
        <f t="shared" si="79"/>
        <v>3009.0405823820101</v>
      </c>
      <c r="O11" s="46">
        <f t="shared" si="79"/>
        <v>3129.4022056772906</v>
      </c>
      <c r="P11" s="46">
        <f t="shared" si="79"/>
        <v>3254.5782939043825</v>
      </c>
      <c r="Q11" s="46">
        <f t="shared" si="79"/>
        <v>3384.761425660558</v>
      </c>
      <c r="R11" s="46">
        <f t="shared" si="79"/>
        <v>3520.1518826869801</v>
      </c>
      <c r="S11" s="46">
        <f t="shared" si="79"/>
        <v>3660.9579579944598</v>
      </c>
      <c r="T11" s="46">
        <f t="shared" si="79"/>
        <v>3807.3962763142381</v>
      </c>
      <c r="U11" s="46">
        <f t="shared" si="79"/>
        <v>3959.6921273668077</v>
      </c>
      <c r="V11" s="46">
        <f t="shared" si="79"/>
        <v>4118.0798124614803</v>
      </c>
      <c r="W11" s="46">
        <f t="shared" si="79"/>
        <v>4282.8030049599392</v>
      </c>
      <c r="X11" s="46">
        <f t="shared" si="79"/>
        <v>4454.1151251583369</v>
      </c>
      <c r="Y11" s="46">
        <f t="shared" si="79"/>
        <v>4632.2797301646706</v>
      </c>
      <c r="Z11" s="46">
        <f t="shared" si="79"/>
        <v>4817.5709193712573</v>
      </c>
      <c r="AA11" s="46">
        <f t="shared" si="79"/>
        <v>5010.2737561461081</v>
      </c>
      <c r="AB11" s="46">
        <f t="shared" si="79"/>
        <v>5210.6847063919522</v>
      </c>
      <c r="AC11" s="46">
        <f t="shared" si="79"/>
        <v>5419.1120946476303</v>
      </c>
      <c r="AD11" s="46">
        <f t="shared" si="79"/>
        <v>5635.8765784335355</v>
      </c>
      <c r="AE11" s="46">
        <f t="shared" si="79"/>
        <v>5861.3116415708773</v>
      </c>
      <c r="AF11" s="46">
        <f t="shared" si="79"/>
        <v>6095.7641072337128</v>
      </c>
      <c r="AG11" s="46">
        <f t="shared" si="79"/>
        <v>6339.5946715230621</v>
      </c>
      <c r="AH11" s="46">
        <f t="shared" si="79"/>
        <v>6593.1784583839853</v>
      </c>
      <c r="AI11" s="46">
        <f t="shared" si="79"/>
        <v>6856.9055967193444</v>
      </c>
      <c r="AJ11" s="46">
        <f t="shared" si="79"/>
        <v>7131.1818205881191</v>
      </c>
      <c r="AK11" s="46">
        <f t="shared" si="79"/>
        <v>7416.4290934116434</v>
      </c>
      <c r="AL11" s="46">
        <f t="shared" si="79"/>
        <v>7713.0862571481102</v>
      </c>
      <c r="AM11" s="46">
        <f t="shared" ref="AM11:AS11" si="80">(AM15-AM10)/5+AM10</f>
        <v>8021.6097074340341</v>
      </c>
      <c r="AN11" s="46">
        <f t="shared" si="80"/>
        <v>8342.474095731397</v>
      </c>
      <c r="AO11" s="46">
        <f t="shared" si="80"/>
        <v>8676.1730595606532</v>
      </c>
      <c r="AP11" s="46">
        <f t="shared" si="80"/>
        <v>9023.2199819430789</v>
      </c>
      <c r="AQ11" s="46">
        <f t="shared" si="80"/>
        <v>9384.1487812208034</v>
      </c>
      <c r="AR11" s="46">
        <f t="shared" si="80"/>
        <v>9759.5147324696354</v>
      </c>
      <c r="AS11" s="46">
        <f t="shared" si="80"/>
        <v>10149.895321768421</v>
      </c>
    </row>
    <row r="12" spans="1:45" s="12" customFormat="1" ht="13.2" x14ac:dyDescent="0.25">
      <c r="B12" s="45">
        <f t="shared" ref="B12:B48" si="81">B11+1</f>
        <v>24</v>
      </c>
      <c r="C12" s="45"/>
      <c r="D12" s="46">
        <f>(D15-D10)/5+D11</f>
        <v>2165.6</v>
      </c>
      <c r="E12" s="46">
        <f t="shared" ref="E12:AL12" si="82">(E15-E10)/5+E11</f>
        <v>2252.2240000000002</v>
      </c>
      <c r="F12" s="46">
        <f t="shared" si="82"/>
        <v>2342.3129600000002</v>
      </c>
      <c r="G12" s="46">
        <f t="shared" si="82"/>
        <v>2436.0054783999999</v>
      </c>
      <c r="H12" s="46">
        <f t="shared" si="82"/>
        <v>2533.4456975359999</v>
      </c>
      <c r="I12" s="46">
        <f t="shared" si="82"/>
        <v>2634.7835254374404</v>
      </c>
      <c r="J12" s="46">
        <f t="shared" si="82"/>
        <v>2740.1748664549382</v>
      </c>
      <c r="K12" s="46">
        <f t="shared" si="82"/>
        <v>2849.7818611131352</v>
      </c>
      <c r="L12" s="46">
        <f t="shared" si="82"/>
        <v>2963.7731355576611</v>
      </c>
      <c r="M12" s="46">
        <f t="shared" si="82"/>
        <v>3082.3240609799673</v>
      </c>
      <c r="N12" s="46">
        <f t="shared" si="82"/>
        <v>3205.6170234191663</v>
      </c>
      <c r="O12" s="46">
        <f t="shared" si="82"/>
        <v>3333.841704355933</v>
      </c>
      <c r="P12" s="46">
        <f t="shared" si="82"/>
        <v>3467.1953725301705</v>
      </c>
      <c r="Q12" s="46">
        <f t="shared" si="82"/>
        <v>3605.8831874313778</v>
      </c>
      <c r="R12" s="46">
        <f t="shared" si="82"/>
        <v>3750.1185149286325</v>
      </c>
      <c r="S12" s="46">
        <f t="shared" si="82"/>
        <v>3900.1232555257784</v>
      </c>
      <c r="T12" s="46">
        <f t="shared" si="82"/>
        <v>4056.1281857468093</v>
      </c>
      <c r="U12" s="46">
        <f t="shared" si="82"/>
        <v>4218.3733131766821</v>
      </c>
      <c r="V12" s="46">
        <f t="shared" si="82"/>
        <v>4387.1082457037492</v>
      </c>
      <c r="W12" s="46">
        <f t="shared" si="82"/>
        <v>4562.5925755318985</v>
      </c>
      <c r="X12" s="46">
        <f t="shared" si="82"/>
        <v>4745.0962785531747</v>
      </c>
      <c r="Y12" s="46">
        <f t="shared" si="82"/>
        <v>4934.900129695302</v>
      </c>
      <c r="Z12" s="46">
        <f t="shared" si="82"/>
        <v>5132.2961348831141</v>
      </c>
      <c r="AA12" s="46">
        <f t="shared" si="82"/>
        <v>5337.5879802784393</v>
      </c>
      <c r="AB12" s="46">
        <f t="shared" si="82"/>
        <v>5551.0914994895766</v>
      </c>
      <c r="AC12" s="46">
        <f t="shared" si="82"/>
        <v>5773.1351594691596</v>
      </c>
      <c r="AD12" s="46">
        <f t="shared" si="82"/>
        <v>6004.0605658479262</v>
      </c>
      <c r="AE12" s="46">
        <f t="shared" si="82"/>
        <v>6244.2229884818435</v>
      </c>
      <c r="AF12" s="46">
        <f t="shared" si="82"/>
        <v>6493.9919080211175</v>
      </c>
      <c r="AG12" s="46">
        <f t="shared" si="82"/>
        <v>6753.7515843419633</v>
      </c>
      <c r="AH12" s="46">
        <f t="shared" si="82"/>
        <v>7023.9016477156429</v>
      </c>
      <c r="AI12" s="46">
        <f t="shared" si="82"/>
        <v>7304.8577136242675</v>
      </c>
      <c r="AJ12" s="46">
        <f t="shared" si="82"/>
        <v>7597.0520221692395</v>
      </c>
      <c r="AK12" s="46">
        <f t="shared" si="82"/>
        <v>7900.9341030560081</v>
      </c>
      <c r="AL12" s="46">
        <f t="shared" si="82"/>
        <v>8216.9714671782494</v>
      </c>
      <c r="AM12" s="46">
        <f t="shared" ref="AM12:AS12" si="83">(AM15-AM10)/5+AM11</f>
        <v>8545.6503258653793</v>
      </c>
      <c r="AN12" s="46">
        <f t="shared" si="83"/>
        <v>8887.4763388999963</v>
      </c>
      <c r="AO12" s="46">
        <f t="shared" si="83"/>
        <v>9242.9753924559973</v>
      </c>
      <c r="AP12" s="46">
        <f t="shared" si="83"/>
        <v>9612.6944081542351</v>
      </c>
      <c r="AQ12" s="46">
        <f t="shared" si="83"/>
        <v>9997.2021844804076</v>
      </c>
      <c r="AR12" s="46">
        <f t="shared" si="83"/>
        <v>10397.090271859623</v>
      </c>
      <c r="AS12" s="46">
        <f t="shared" si="83"/>
        <v>10812.973882734008</v>
      </c>
    </row>
    <row r="13" spans="1:45" s="12" customFormat="1" ht="13.2" x14ac:dyDescent="0.25">
      <c r="B13" s="45">
        <f t="shared" si="81"/>
        <v>25</v>
      </c>
      <c r="C13" s="45"/>
      <c r="D13" s="46">
        <f>(D15-D10)/5+D12</f>
        <v>2298.4</v>
      </c>
      <c r="E13" s="46">
        <f t="shared" ref="E13:AL13" si="84">(E15-E10)/5+E12</f>
        <v>2390.3360000000002</v>
      </c>
      <c r="F13" s="46">
        <f t="shared" si="84"/>
        <v>2485.9494400000003</v>
      </c>
      <c r="G13" s="46">
        <f t="shared" si="84"/>
        <v>2585.3874175999999</v>
      </c>
      <c r="H13" s="46">
        <f t="shared" si="84"/>
        <v>2688.8029143039998</v>
      </c>
      <c r="I13" s="46">
        <f t="shared" si="84"/>
        <v>2796.3550308761605</v>
      </c>
      <c r="J13" s="46">
        <f t="shared" si="84"/>
        <v>2908.2092321112073</v>
      </c>
      <c r="K13" s="46">
        <f t="shared" si="84"/>
        <v>3024.5376013956547</v>
      </c>
      <c r="L13" s="46">
        <f t="shared" si="84"/>
        <v>3145.5191054514817</v>
      </c>
      <c r="M13" s="46">
        <f t="shared" si="84"/>
        <v>3271.3398696695403</v>
      </c>
      <c r="N13" s="46">
        <f t="shared" si="84"/>
        <v>3402.1934644563225</v>
      </c>
      <c r="O13" s="46">
        <f t="shared" si="84"/>
        <v>3538.2812030345754</v>
      </c>
      <c r="P13" s="46">
        <f t="shared" si="84"/>
        <v>3679.8124511559586</v>
      </c>
      <c r="Q13" s="46">
        <f t="shared" si="84"/>
        <v>3827.0049492021976</v>
      </c>
      <c r="R13" s="46">
        <f t="shared" si="84"/>
        <v>3980.0851471702849</v>
      </c>
      <c r="S13" s="46">
        <f t="shared" si="84"/>
        <v>4139.2885530570966</v>
      </c>
      <c r="T13" s="46">
        <f t="shared" si="84"/>
        <v>4304.8600951793806</v>
      </c>
      <c r="U13" s="46">
        <f t="shared" si="84"/>
        <v>4477.0544989865557</v>
      </c>
      <c r="V13" s="46">
        <f t="shared" si="84"/>
        <v>4656.136678946018</v>
      </c>
      <c r="W13" s="46">
        <f t="shared" si="84"/>
        <v>4842.3821461038588</v>
      </c>
      <c r="X13" s="46">
        <f t="shared" si="84"/>
        <v>5036.0774319480124</v>
      </c>
      <c r="Y13" s="46">
        <f t="shared" si="84"/>
        <v>5237.5205292259334</v>
      </c>
      <c r="Z13" s="46">
        <f t="shared" si="84"/>
        <v>5447.0213503949708</v>
      </c>
      <c r="AA13" s="46">
        <f t="shared" si="84"/>
        <v>5664.9022044107705</v>
      </c>
      <c r="AB13" s="46">
        <f t="shared" si="84"/>
        <v>5891.4982925872009</v>
      </c>
      <c r="AC13" s="46">
        <f t="shared" si="84"/>
        <v>6127.1582242906888</v>
      </c>
      <c r="AD13" s="46">
        <f t="shared" si="84"/>
        <v>6372.2445532623169</v>
      </c>
      <c r="AE13" s="46">
        <f t="shared" si="84"/>
        <v>6627.1343353928096</v>
      </c>
      <c r="AF13" s="46">
        <f t="shared" si="84"/>
        <v>6892.2197088085222</v>
      </c>
      <c r="AG13" s="46">
        <f t="shared" si="84"/>
        <v>7167.9084971608645</v>
      </c>
      <c r="AH13" s="46">
        <f t="shared" si="84"/>
        <v>7454.6248370473004</v>
      </c>
      <c r="AI13" s="46">
        <f t="shared" si="84"/>
        <v>7752.8098305291905</v>
      </c>
      <c r="AJ13" s="46">
        <f t="shared" si="84"/>
        <v>8062.92222375036</v>
      </c>
      <c r="AK13" s="46">
        <f t="shared" si="84"/>
        <v>8385.4391127003728</v>
      </c>
      <c r="AL13" s="46">
        <f t="shared" si="84"/>
        <v>8720.8566772083886</v>
      </c>
      <c r="AM13" s="46">
        <f t="shared" ref="AM13:AS13" si="85">(AM15-AM10)/5+AM12</f>
        <v>9069.6909442967244</v>
      </c>
      <c r="AN13" s="46">
        <f t="shared" si="85"/>
        <v>9432.4785820685956</v>
      </c>
      <c r="AO13" s="46">
        <f t="shared" si="85"/>
        <v>9809.7777253513414</v>
      </c>
      <c r="AP13" s="46">
        <f t="shared" si="85"/>
        <v>10202.168834365391</v>
      </c>
      <c r="AQ13" s="46">
        <f t="shared" si="85"/>
        <v>10610.255587740012</v>
      </c>
      <c r="AR13" s="46">
        <f t="shared" si="85"/>
        <v>11034.66581124961</v>
      </c>
      <c r="AS13" s="46">
        <f t="shared" si="85"/>
        <v>11476.052443699595</v>
      </c>
    </row>
    <row r="14" spans="1:45" s="12" customFormat="1" ht="13.2" x14ac:dyDescent="0.25">
      <c r="B14" s="45">
        <f t="shared" si="81"/>
        <v>26</v>
      </c>
      <c r="C14" s="45"/>
      <c r="D14" s="46">
        <f>(D15-D10)/5+D13</f>
        <v>2431.2000000000003</v>
      </c>
      <c r="E14" s="46">
        <f t="shared" ref="E14:AL14" si="86">(E15-E10)/5+E13</f>
        <v>2528.4480000000003</v>
      </c>
      <c r="F14" s="46">
        <f t="shared" si="86"/>
        <v>2629.5859200000004</v>
      </c>
      <c r="G14" s="46">
        <f t="shared" si="86"/>
        <v>2734.7693568</v>
      </c>
      <c r="H14" s="46">
        <f t="shared" si="86"/>
        <v>2844.1601310719998</v>
      </c>
      <c r="I14" s="46">
        <f t="shared" si="86"/>
        <v>2957.9265363148807</v>
      </c>
      <c r="J14" s="46">
        <f t="shared" si="86"/>
        <v>3076.2435977674763</v>
      </c>
      <c r="K14" s="46">
        <f t="shared" si="86"/>
        <v>3199.2933416781743</v>
      </c>
      <c r="L14" s="46">
        <f t="shared" si="86"/>
        <v>3327.2650753453022</v>
      </c>
      <c r="M14" s="46">
        <f t="shared" si="86"/>
        <v>3460.3556783591134</v>
      </c>
      <c r="N14" s="46">
        <f t="shared" si="86"/>
        <v>3598.7699054934787</v>
      </c>
      <c r="O14" s="46">
        <f t="shared" si="86"/>
        <v>3742.7207017132177</v>
      </c>
      <c r="P14" s="46">
        <f t="shared" si="86"/>
        <v>3892.4295297817466</v>
      </c>
      <c r="Q14" s="46">
        <f t="shared" si="86"/>
        <v>4048.1267109730175</v>
      </c>
      <c r="R14" s="46">
        <f t="shared" si="86"/>
        <v>4210.0517794119378</v>
      </c>
      <c r="S14" s="46">
        <f t="shared" si="86"/>
        <v>4378.4538505884148</v>
      </c>
      <c r="T14" s="46">
        <f t="shared" si="86"/>
        <v>4553.5920046119518</v>
      </c>
      <c r="U14" s="46">
        <f t="shared" si="86"/>
        <v>4735.7356847964293</v>
      </c>
      <c r="V14" s="46">
        <f t="shared" si="86"/>
        <v>4925.1651121882869</v>
      </c>
      <c r="W14" s="46">
        <f t="shared" si="86"/>
        <v>5122.171716675819</v>
      </c>
      <c r="X14" s="46">
        <f t="shared" si="86"/>
        <v>5327.0585853428502</v>
      </c>
      <c r="Y14" s="46">
        <f t="shared" si="86"/>
        <v>5540.1409287565648</v>
      </c>
      <c r="Z14" s="46">
        <f t="shared" si="86"/>
        <v>5761.7465659068275</v>
      </c>
      <c r="AA14" s="46">
        <f t="shared" si="86"/>
        <v>5992.2164285431018</v>
      </c>
      <c r="AB14" s="46">
        <f t="shared" si="86"/>
        <v>6231.9050856848253</v>
      </c>
      <c r="AC14" s="46">
        <f t="shared" si="86"/>
        <v>6481.1812891122181</v>
      </c>
      <c r="AD14" s="46">
        <f t="shared" si="86"/>
        <v>6740.4285406767076</v>
      </c>
      <c r="AE14" s="46">
        <f t="shared" si="86"/>
        <v>7010.0456823037757</v>
      </c>
      <c r="AF14" s="46">
        <f t="shared" si="86"/>
        <v>7290.4475095959269</v>
      </c>
      <c r="AG14" s="46">
        <f t="shared" si="86"/>
        <v>7582.0654099797657</v>
      </c>
      <c r="AH14" s="46">
        <f t="shared" si="86"/>
        <v>7885.3480263789579</v>
      </c>
      <c r="AI14" s="46">
        <f t="shared" si="86"/>
        <v>8200.7619474341136</v>
      </c>
      <c r="AJ14" s="46">
        <f t="shared" si="86"/>
        <v>8528.7924253314795</v>
      </c>
      <c r="AK14" s="46">
        <f t="shared" si="86"/>
        <v>8869.9441223447375</v>
      </c>
      <c r="AL14" s="46">
        <f t="shared" si="86"/>
        <v>9224.7418872385279</v>
      </c>
      <c r="AM14" s="46">
        <f t="shared" ref="AM14:AS14" si="87">(AM15-AM10)/5+AM13</f>
        <v>9593.7315627280695</v>
      </c>
      <c r="AN14" s="46">
        <f t="shared" si="87"/>
        <v>9977.4808252371949</v>
      </c>
      <c r="AO14" s="46">
        <f t="shared" si="87"/>
        <v>10376.580058246685</v>
      </c>
      <c r="AP14" s="46">
        <f t="shared" si="87"/>
        <v>10791.643260576548</v>
      </c>
      <c r="AQ14" s="46">
        <f t="shared" si="87"/>
        <v>11223.308990999616</v>
      </c>
      <c r="AR14" s="46">
        <f t="shared" si="87"/>
        <v>11672.241350639597</v>
      </c>
      <c r="AS14" s="46">
        <f t="shared" si="87"/>
        <v>12139.131004665182</v>
      </c>
    </row>
    <row r="15" spans="1:45" s="12" customFormat="1" ht="13.2" x14ac:dyDescent="0.25">
      <c r="B15" s="45">
        <f t="shared" si="81"/>
        <v>27</v>
      </c>
      <c r="C15" s="45" t="str">
        <f>'DOSM Wages Report'!B9</f>
        <v>25-29</v>
      </c>
      <c r="D15" s="46">
        <f>_xlfn.XLOOKUP(C15,'DOSM Wages Report'!$B$7:$B$17,'DOSM Wages Report'!$C$7:$C$17,,0,)</f>
        <v>2564</v>
      </c>
      <c r="E15" s="46">
        <f t="shared" ref="E15:E40" si="88">D15*(1+$C$6)</f>
        <v>2666.56</v>
      </c>
      <c r="F15" s="46">
        <f t="shared" ref="F15:F40" si="89">E15*(1+$C$6)</f>
        <v>2773.2224000000001</v>
      </c>
      <c r="G15" s="46">
        <f t="shared" si="40"/>
        <v>2884.151296</v>
      </c>
      <c r="H15" s="46">
        <f t="shared" si="41"/>
        <v>2999.5173478400002</v>
      </c>
      <c r="I15" s="46">
        <f t="shared" si="42"/>
        <v>3119.4980417536003</v>
      </c>
      <c r="J15" s="46">
        <f t="shared" si="43"/>
        <v>3244.2779634237445</v>
      </c>
      <c r="K15" s="46">
        <f t="shared" si="44"/>
        <v>3374.0490819606944</v>
      </c>
      <c r="L15" s="46">
        <f t="shared" si="45"/>
        <v>3509.0110452391223</v>
      </c>
      <c r="M15" s="46">
        <f t="shared" si="46"/>
        <v>3649.3714870486874</v>
      </c>
      <c r="N15" s="46">
        <f t="shared" si="47"/>
        <v>3795.3463465306349</v>
      </c>
      <c r="O15" s="46">
        <f t="shared" si="48"/>
        <v>3947.1602003918606</v>
      </c>
      <c r="P15" s="46">
        <f t="shared" si="49"/>
        <v>4105.0466084075351</v>
      </c>
      <c r="Q15" s="46">
        <f t="shared" si="50"/>
        <v>4269.2484727438368</v>
      </c>
      <c r="R15" s="46">
        <f t="shared" si="51"/>
        <v>4440.0184116535902</v>
      </c>
      <c r="S15" s="46">
        <f t="shared" si="52"/>
        <v>4617.6191481197338</v>
      </c>
      <c r="T15" s="46">
        <f t="shared" si="53"/>
        <v>4802.323914044523</v>
      </c>
      <c r="U15" s="46">
        <f t="shared" si="54"/>
        <v>4994.4168706063037</v>
      </c>
      <c r="V15" s="46">
        <f t="shared" si="55"/>
        <v>5194.1935454305558</v>
      </c>
      <c r="W15" s="46">
        <f t="shared" si="56"/>
        <v>5401.9612872477783</v>
      </c>
      <c r="X15" s="46">
        <f t="shared" si="57"/>
        <v>5618.0397387376897</v>
      </c>
      <c r="Y15" s="46">
        <f t="shared" si="58"/>
        <v>5842.7613282871971</v>
      </c>
      <c r="Z15" s="46">
        <f t="shared" si="59"/>
        <v>6076.4717814186852</v>
      </c>
      <c r="AA15" s="46">
        <f t="shared" si="60"/>
        <v>6319.530652675433</v>
      </c>
      <c r="AB15" s="46">
        <f t="shared" si="61"/>
        <v>6572.3118787824505</v>
      </c>
      <c r="AC15" s="46">
        <f t="shared" si="62"/>
        <v>6835.2043539337492</v>
      </c>
      <c r="AD15" s="46">
        <f t="shared" si="63"/>
        <v>7108.6125280910992</v>
      </c>
      <c r="AE15" s="46">
        <f t="shared" si="64"/>
        <v>7392.9570292147437</v>
      </c>
      <c r="AF15" s="46">
        <f t="shared" si="65"/>
        <v>7688.6753103833335</v>
      </c>
      <c r="AG15" s="46">
        <f t="shared" si="66"/>
        <v>7996.2223227986669</v>
      </c>
      <c r="AH15" s="46">
        <f t="shared" si="67"/>
        <v>8316.0712157106136</v>
      </c>
      <c r="AI15" s="46">
        <f t="shared" si="68"/>
        <v>8648.7140643390376</v>
      </c>
      <c r="AJ15" s="46">
        <f t="shared" si="69"/>
        <v>8994.6626269125991</v>
      </c>
      <c r="AK15" s="46">
        <f t="shared" si="70"/>
        <v>9354.449131989104</v>
      </c>
      <c r="AL15" s="46">
        <f t="shared" si="71"/>
        <v>9728.6270972686689</v>
      </c>
      <c r="AM15" s="46">
        <f t="shared" ref="AM15" si="90">AL15*(1+$C$6)</f>
        <v>10117.772181159417</v>
      </c>
      <c r="AN15" s="46">
        <f t="shared" ref="AN15" si="91">AM15*(1+$C$6)</f>
        <v>10522.483068405794</v>
      </c>
      <c r="AO15" s="46">
        <f t="shared" ref="AO15" si="92">AN15*(1+$C$6)</f>
        <v>10943.382391142026</v>
      </c>
      <c r="AP15" s="46">
        <f t="shared" ref="AP15" si="93">AO15*(1+$C$6)</f>
        <v>11381.117686787707</v>
      </c>
      <c r="AQ15" s="46">
        <f t="shared" ref="AQ15" si="94">AP15*(1+$C$6)</f>
        <v>11836.362394259217</v>
      </c>
      <c r="AR15" s="46">
        <f t="shared" ref="AR15" si="95">AQ15*(1+$C$6)</f>
        <v>12309.816890029586</v>
      </c>
      <c r="AS15" s="46">
        <f t="shared" ref="AS15" si="96">AR15*(1+$C$6)</f>
        <v>12802.20956563077</v>
      </c>
    </row>
    <row r="16" spans="1:45" s="12" customFormat="1" ht="13.2" x14ac:dyDescent="0.25">
      <c r="B16" s="45">
        <f t="shared" si="81"/>
        <v>28</v>
      </c>
      <c r="C16" s="45"/>
      <c r="D16" s="46">
        <f>(D20-D15)/5+D15</f>
        <v>2660.2</v>
      </c>
      <c r="E16" s="46">
        <f t="shared" ref="E16:AL16" si="97">(E20-E15)/5+E15</f>
        <v>2766.6080000000002</v>
      </c>
      <c r="F16" s="46">
        <f t="shared" si="97"/>
        <v>2877.27232</v>
      </c>
      <c r="G16" s="46">
        <f t="shared" si="97"/>
        <v>2992.3632127999999</v>
      </c>
      <c r="H16" s="46">
        <f t="shared" si="97"/>
        <v>3112.0577413120004</v>
      </c>
      <c r="I16" s="46">
        <f t="shared" si="97"/>
        <v>3236.5400509644805</v>
      </c>
      <c r="J16" s="46">
        <f t="shared" si="97"/>
        <v>3366.0016530030598</v>
      </c>
      <c r="K16" s="46">
        <f t="shared" si="97"/>
        <v>3500.6417191231822</v>
      </c>
      <c r="L16" s="46">
        <f t="shared" si="97"/>
        <v>3640.6673878881097</v>
      </c>
      <c r="M16" s="46">
        <f t="shared" si="97"/>
        <v>3786.2940834036344</v>
      </c>
      <c r="N16" s="46">
        <f t="shared" si="97"/>
        <v>3937.7458467397801</v>
      </c>
      <c r="O16" s="46">
        <f t="shared" si="97"/>
        <v>4095.2556806093712</v>
      </c>
      <c r="P16" s="46">
        <f t="shared" si="97"/>
        <v>4259.0659078337467</v>
      </c>
      <c r="Q16" s="46">
        <f t="shared" si="97"/>
        <v>4429.4285441470965</v>
      </c>
      <c r="R16" s="46">
        <f t="shared" si="97"/>
        <v>4606.6056859129803</v>
      </c>
      <c r="S16" s="46">
        <f t="shared" si="97"/>
        <v>4790.8699133494993</v>
      </c>
      <c r="T16" s="46">
        <f t="shared" si="97"/>
        <v>4982.5047098834793</v>
      </c>
      <c r="U16" s="46">
        <f t="shared" si="97"/>
        <v>5181.8048982788187</v>
      </c>
      <c r="V16" s="46">
        <f t="shared" si="97"/>
        <v>5389.0770942099716</v>
      </c>
      <c r="W16" s="46">
        <f t="shared" si="97"/>
        <v>5604.64017797837</v>
      </c>
      <c r="X16" s="46">
        <f t="shared" si="97"/>
        <v>5828.8257850975051</v>
      </c>
      <c r="Y16" s="46">
        <f t="shared" si="97"/>
        <v>6061.9788165014052</v>
      </c>
      <c r="Z16" s="46">
        <f t="shared" si="97"/>
        <v>6304.4579691614617</v>
      </c>
      <c r="AA16" s="46">
        <f t="shared" si="97"/>
        <v>6556.6362879279204</v>
      </c>
      <c r="AB16" s="46">
        <f t="shared" si="97"/>
        <v>6818.9017394450375</v>
      </c>
      <c r="AC16" s="46">
        <f t="shared" si="97"/>
        <v>7091.6578090228395</v>
      </c>
      <c r="AD16" s="46">
        <f t="shared" si="97"/>
        <v>7375.3241213837537</v>
      </c>
      <c r="AE16" s="46">
        <f t="shared" si="97"/>
        <v>7670.3370862391039</v>
      </c>
      <c r="AF16" s="46">
        <f t="shared" si="97"/>
        <v>7977.1505696886688</v>
      </c>
      <c r="AG16" s="46">
        <f t="shared" si="97"/>
        <v>8296.2365924762162</v>
      </c>
      <c r="AH16" s="46">
        <f t="shared" si="97"/>
        <v>8628.0860561752634</v>
      </c>
      <c r="AI16" s="46">
        <f t="shared" si="97"/>
        <v>8973.2094984222749</v>
      </c>
      <c r="AJ16" s="46">
        <f t="shared" si="97"/>
        <v>9332.1378783591645</v>
      </c>
      <c r="AK16" s="46">
        <f t="shared" si="97"/>
        <v>9705.4233934935328</v>
      </c>
      <c r="AL16" s="46">
        <f t="shared" si="97"/>
        <v>10093.640329233274</v>
      </c>
      <c r="AM16" s="46">
        <f t="shared" ref="AM16:AS16" si="98">(AM20-AM15)/5+AM15</f>
        <v>10497.385942402607</v>
      </c>
      <c r="AN16" s="46">
        <f t="shared" si="98"/>
        <v>10917.281380098711</v>
      </c>
      <c r="AO16" s="46">
        <f t="shared" si="98"/>
        <v>11353.97263530266</v>
      </c>
      <c r="AP16" s="46">
        <f t="shared" si="98"/>
        <v>11808.131540714767</v>
      </c>
      <c r="AQ16" s="46">
        <f t="shared" si="98"/>
        <v>12280.456802343359</v>
      </c>
      <c r="AR16" s="46">
        <f t="shared" si="98"/>
        <v>12771.675074437093</v>
      </c>
      <c r="AS16" s="46">
        <f t="shared" si="98"/>
        <v>13282.542077414577</v>
      </c>
    </row>
    <row r="17" spans="2:45" s="12" customFormat="1" ht="13.2" x14ac:dyDescent="0.25">
      <c r="B17" s="45">
        <f t="shared" si="81"/>
        <v>29</v>
      </c>
      <c r="C17" s="45"/>
      <c r="D17" s="46">
        <f>(D20-D15)/5+D16</f>
        <v>2756.3999999999996</v>
      </c>
      <c r="E17" s="46">
        <f t="shared" ref="E17:AL17" si="99">(E20-E15)/5+E16</f>
        <v>2866.6560000000004</v>
      </c>
      <c r="F17" s="46">
        <f t="shared" si="99"/>
        <v>2981.32224</v>
      </c>
      <c r="G17" s="46">
        <f t="shared" si="99"/>
        <v>3100.5751295999999</v>
      </c>
      <c r="H17" s="46">
        <f t="shared" si="99"/>
        <v>3224.5981347840006</v>
      </c>
      <c r="I17" s="46">
        <f t="shared" si="99"/>
        <v>3353.5820601753608</v>
      </c>
      <c r="J17" s="46">
        <f t="shared" si="99"/>
        <v>3487.7253425823751</v>
      </c>
      <c r="K17" s="46">
        <f t="shared" si="99"/>
        <v>3627.2343562856699</v>
      </c>
      <c r="L17" s="46">
        <f t="shared" si="99"/>
        <v>3772.3237305370972</v>
      </c>
      <c r="M17" s="46">
        <f t="shared" si="99"/>
        <v>3923.2166797585814</v>
      </c>
      <c r="N17" s="46">
        <f t="shared" si="99"/>
        <v>4080.1453469489252</v>
      </c>
      <c r="O17" s="46">
        <f t="shared" si="99"/>
        <v>4243.3511608268818</v>
      </c>
      <c r="P17" s="46">
        <f t="shared" si="99"/>
        <v>4413.0852072599582</v>
      </c>
      <c r="Q17" s="46">
        <f t="shared" si="99"/>
        <v>4589.6086155503563</v>
      </c>
      <c r="R17" s="46">
        <f t="shared" si="99"/>
        <v>4773.1929601723705</v>
      </c>
      <c r="S17" s="46">
        <f t="shared" si="99"/>
        <v>4964.1206785792647</v>
      </c>
      <c r="T17" s="46">
        <f t="shared" si="99"/>
        <v>5162.6855057224357</v>
      </c>
      <c r="U17" s="46">
        <f t="shared" si="99"/>
        <v>5369.1929259513336</v>
      </c>
      <c r="V17" s="46">
        <f t="shared" si="99"/>
        <v>5583.9606429893875</v>
      </c>
      <c r="W17" s="46">
        <f t="shared" si="99"/>
        <v>5807.3190687089618</v>
      </c>
      <c r="X17" s="46">
        <f t="shared" si="99"/>
        <v>6039.6118314573205</v>
      </c>
      <c r="Y17" s="46">
        <f t="shared" si="99"/>
        <v>6281.1963047156132</v>
      </c>
      <c r="Z17" s="46">
        <f t="shared" si="99"/>
        <v>6532.4441569042383</v>
      </c>
      <c r="AA17" s="46">
        <f t="shared" si="99"/>
        <v>6793.7419231804079</v>
      </c>
      <c r="AB17" s="46">
        <f t="shared" si="99"/>
        <v>7065.4916001076244</v>
      </c>
      <c r="AC17" s="46">
        <f t="shared" si="99"/>
        <v>7348.1112641119298</v>
      </c>
      <c r="AD17" s="46">
        <f t="shared" si="99"/>
        <v>7642.0357146764081</v>
      </c>
      <c r="AE17" s="46">
        <f t="shared" si="99"/>
        <v>7947.7171432634641</v>
      </c>
      <c r="AF17" s="46">
        <f t="shared" si="99"/>
        <v>8265.6258289940033</v>
      </c>
      <c r="AG17" s="46">
        <f t="shared" si="99"/>
        <v>8596.2508621537654</v>
      </c>
      <c r="AH17" s="46">
        <f t="shared" si="99"/>
        <v>8940.1008966399131</v>
      </c>
      <c r="AI17" s="46">
        <f t="shared" si="99"/>
        <v>9297.7049325055123</v>
      </c>
      <c r="AJ17" s="46">
        <f t="shared" si="99"/>
        <v>9669.6131298057298</v>
      </c>
      <c r="AK17" s="46">
        <f t="shared" si="99"/>
        <v>10056.397654997962</v>
      </c>
      <c r="AL17" s="46">
        <f t="shared" si="99"/>
        <v>10458.65356119788</v>
      </c>
      <c r="AM17" s="46">
        <f t="shared" ref="AM17:AS17" si="100">(AM20-AM15)/5+AM16</f>
        <v>10876.999703645797</v>
      </c>
      <c r="AN17" s="46">
        <f t="shared" si="100"/>
        <v>11312.079691791629</v>
      </c>
      <c r="AO17" s="46">
        <f t="shared" si="100"/>
        <v>11764.562879463294</v>
      </c>
      <c r="AP17" s="46">
        <f t="shared" si="100"/>
        <v>12235.145394641826</v>
      </c>
      <c r="AQ17" s="46">
        <f t="shared" si="100"/>
        <v>12724.5512104275</v>
      </c>
      <c r="AR17" s="46">
        <f t="shared" si="100"/>
        <v>13233.5332588446</v>
      </c>
      <c r="AS17" s="46">
        <f t="shared" si="100"/>
        <v>13762.874589198384</v>
      </c>
    </row>
    <row r="18" spans="2:45" s="12" customFormat="1" ht="13.2" x14ac:dyDescent="0.25">
      <c r="B18" s="45">
        <f t="shared" si="81"/>
        <v>30</v>
      </c>
      <c r="C18" s="45"/>
      <c r="D18" s="46">
        <f>(D20-D15)/5+D17</f>
        <v>2852.5999999999995</v>
      </c>
      <c r="E18" s="46">
        <f t="shared" ref="E18:AL18" si="101">(E20-E15)/5+E17</f>
        <v>2966.7040000000006</v>
      </c>
      <c r="F18" s="46">
        <f t="shared" si="101"/>
        <v>3085.3721599999999</v>
      </c>
      <c r="G18" s="46">
        <f t="shared" si="101"/>
        <v>3208.7870463999998</v>
      </c>
      <c r="H18" s="46">
        <f t="shared" si="101"/>
        <v>3337.1385282560009</v>
      </c>
      <c r="I18" s="46">
        <f t="shared" si="101"/>
        <v>3470.624069386241</v>
      </c>
      <c r="J18" s="46">
        <f t="shared" si="101"/>
        <v>3609.4490321616904</v>
      </c>
      <c r="K18" s="46">
        <f t="shared" si="101"/>
        <v>3753.8269934481577</v>
      </c>
      <c r="L18" s="46">
        <f t="shared" si="101"/>
        <v>3903.9800731860846</v>
      </c>
      <c r="M18" s="46">
        <f t="shared" si="101"/>
        <v>4060.1392761135285</v>
      </c>
      <c r="N18" s="46">
        <f t="shared" si="101"/>
        <v>4222.5448471580703</v>
      </c>
      <c r="O18" s="46">
        <f t="shared" si="101"/>
        <v>4391.4466410443929</v>
      </c>
      <c r="P18" s="46">
        <f t="shared" si="101"/>
        <v>4567.1045066861698</v>
      </c>
      <c r="Q18" s="46">
        <f t="shared" si="101"/>
        <v>4749.788686953616</v>
      </c>
      <c r="R18" s="46">
        <f t="shared" si="101"/>
        <v>4939.7802344317606</v>
      </c>
      <c r="S18" s="46">
        <f t="shared" si="101"/>
        <v>5137.3714438090301</v>
      </c>
      <c r="T18" s="46">
        <f t="shared" si="101"/>
        <v>5342.866301561392</v>
      </c>
      <c r="U18" s="46">
        <f t="shared" si="101"/>
        <v>5556.5809536238485</v>
      </c>
      <c r="V18" s="46">
        <f t="shared" si="101"/>
        <v>5778.8441917688033</v>
      </c>
      <c r="W18" s="46">
        <f t="shared" si="101"/>
        <v>6009.9979594395536</v>
      </c>
      <c r="X18" s="46">
        <f t="shared" si="101"/>
        <v>6250.3978778171358</v>
      </c>
      <c r="Y18" s="46">
        <f t="shared" si="101"/>
        <v>6500.4137929298213</v>
      </c>
      <c r="Z18" s="46">
        <f t="shared" si="101"/>
        <v>6760.4303446470149</v>
      </c>
      <c r="AA18" s="46">
        <f t="shared" si="101"/>
        <v>7030.8475584328953</v>
      </c>
      <c r="AB18" s="46">
        <f t="shared" si="101"/>
        <v>7312.0814607702114</v>
      </c>
      <c r="AC18" s="46">
        <f t="shared" si="101"/>
        <v>7604.5647192010201</v>
      </c>
      <c r="AD18" s="46">
        <f t="shared" si="101"/>
        <v>7908.7473079690626</v>
      </c>
      <c r="AE18" s="46">
        <f t="shared" si="101"/>
        <v>8225.0972002878243</v>
      </c>
      <c r="AF18" s="46">
        <f t="shared" si="101"/>
        <v>8554.1010882993378</v>
      </c>
      <c r="AG18" s="46">
        <f t="shared" si="101"/>
        <v>8896.2651318313146</v>
      </c>
      <c r="AH18" s="46">
        <f t="shared" si="101"/>
        <v>9252.1157371045629</v>
      </c>
      <c r="AI18" s="46">
        <f t="shared" si="101"/>
        <v>9622.2003665887496</v>
      </c>
      <c r="AJ18" s="46">
        <f t="shared" si="101"/>
        <v>10007.088381252295</v>
      </c>
      <c r="AK18" s="46">
        <f t="shared" si="101"/>
        <v>10407.37191650239</v>
      </c>
      <c r="AL18" s="46">
        <f t="shared" si="101"/>
        <v>10823.666793162485</v>
      </c>
      <c r="AM18" s="46">
        <f t="shared" ref="AM18:AS18" si="102">(AM20-AM15)/5+AM17</f>
        <v>11256.613464888987</v>
      </c>
      <c r="AN18" s="46">
        <f t="shared" si="102"/>
        <v>11706.878003484546</v>
      </c>
      <c r="AO18" s="46">
        <f t="shared" si="102"/>
        <v>12175.153123623928</v>
      </c>
      <c r="AP18" s="46">
        <f t="shared" si="102"/>
        <v>12662.159248568885</v>
      </c>
      <c r="AQ18" s="46">
        <f t="shared" si="102"/>
        <v>13168.645618511642</v>
      </c>
      <c r="AR18" s="46">
        <f t="shared" si="102"/>
        <v>13695.391443252107</v>
      </c>
      <c r="AS18" s="46">
        <f t="shared" si="102"/>
        <v>14243.20710098219</v>
      </c>
    </row>
    <row r="19" spans="2:45" s="12" customFormat="1" ht="13.2" x14ac:dyDescent="0.25">
      <c r="B19" s="45">
        <f t="shared" si="81"/>
        <v>31</v>
      </c>
      <c r="C19" s="45"/>
      <c r="D19" s="46">
        <f>(D20-D15)/5+D18</f>
        <v>2948.7999999999993</v>
      </c>
      <c r="E19" s="46">
        <f t="shared" ref="E19:AL19" si="103">(E20-E15)/5+E18</f>
        <v>3066.7520000000009</v>
      </c>
      <c r="F19" s="46">
        <f t="shared" si="103"/>
        <v>3189.4220799999998</v>
      </c>
      <c r="G19" s="46">
        <f t="shared" si="103"/>
        <v>3316.9989631999997</v>
      </c>
      <c r="H19" s="46">
        <f t="shared" si="103"/>
        <v>3449.6789217280011</v>
      </c>
      <c r="I19" s="46">
        <f t="shared" si="103"/>
        <v>3587.6660785971212</v>
      </c>
      <c r="J19" s="46">
        <f t="shared" si="103"/>
        <v>3731.1727217410057</v>
      </c>
      <c r="K19" s="46">
        <f t="shared" si="103"/>
        <v>3880.4196306106455</v>
      </c>
      <c r="L19" s="46">
        <f t="shared" si="103"/>
        <v>4035.6364158350721</v>
      </c>
      <c r="M19" s="46">
        <f t="shared" si="103"/>
        <v>4197.0618724684755</v>
      </c>
      <c r="N19" s="46">
        <f t="shared" si="103"/>
        <v>4364.9443473672154</v>
      </c>
      <c r="O19" s="46">
        <f t="shared" si="103"/>
        <v>4539.542121261904</v>
      </c>
      <c r="P19" s="46">
        <f t="shared" si="103"/>
        <v>4721.1238061123813</v>
      </c>
      <c r="Q19" s="46">
        <f t="shared" si="103"/>
        <v>4909.9687583568757</v>
      </c>
      <c r="R19" s="46">
        <f t="shared" si="103"/>
        <v>5106.3675086911508</v>
      </c>
      <c r="S19" s="46">
        <f t="shared" si="103"/>
        <v>5310.6222090387955</v>
      </c>
      <c r="T19" s="46">
        <f t="shared" si="103"/>
        <v>5523.0470974003483</v>
      </c>
      <c r="U19" s="46">
        <f t="shared" si="103"/>
        <v>5743.9689812963634</v>
      </c>
      <c r="V19" s="46">
        <f t="shared" si="103"/>
        <v>5973.7277405482191</v>
      </c>
      <c r="W19" s="46">
        <f t="shared" si="103"/>
        <v>6212.6768501701454</v>
      </c>
      <c r="X19" s="46">
        <f t="shared" si="103"/>
        <v>6461.1839241769512</v>
      </c>
      <c r="Y19" s="46">
        <f t="shared" si="103"/>
        <v>6719.6312811440293</v>
      </c>
      <c r="Z19" s="46">
        <f t="shared" si="103"/>
        <v>6988.4165323897914</v>
      </c>
      <c r="AA19" s="46">
        <f t="shared" si="103"/>
        <v>7267.9531936853828</v>
      </c>
      <c r="AB19" s="46">
        <f t="shared" si="103"/>
        <v>7558.6713214327983</v>
      </c>
      <c r="AC19" s="46">
        <f t="shared" si="103"/>
        <v>7861.0181742901104</v>
      </c>
      <c r="AD19" s="46">
        <f t="shared" si="103"/>
        <v>8175.4589012617171</v>
      </c>
      <c r="AE19" s="46">
        <f t="shared" si="103"/>
        <v>8502.4772573121845</v>
      </c>
      <c r="AF19" s="46">
        <f t="shared" si="103"/>
        <v>8842.5763476046723</v>
      </c>
      <c r="AG19" s="46">
        <f t="shared" si="103"/>
        <v>9196.2794015088639</v>
      </c>
      <c r="AH19" s="46">
        <f t="shared" si="103"/>
        <v>9564.1305775692126</v>
      </c>
      <c r="AI19" s="46">
        <f t="shared" si="103"/>
        <v>9946.6958006719869</v>
      </c>
      <c r="AJ19" s="46">
        <f t="shared" si="103"/>
        <v>10344.563632698861</v>
      </c>
      <c r="AK19" s="46">
        <f t="shared" si="103"/>
        <v>10758.346178006819</v>
      </c>
      <c r="AL19" s="46">
        <f t="shared" si="103"/>
        <v>11188.680025127091</v>
      </c>
      <c r="AM19" s="46">
        <f t="shared" ref="AM19:AS19" si="104">(AM20-AM15)/5+AM18</f>
        <v>11636.227226132178</v>
      </c>
      <c r="AN19" s="46">
        <f t="shared" si="104"/>
        <v>12101.676315177463</v>
      </c>
      <c r="AO19" s="46">
        <f t="shared" si="104"/>
        <v>12585.743367784562</v>
      </c>
      <c r="AP19" s="46">
        <f t="shared" si="104"/>
        <v>13089.173102495944</v>
      </c>
      <c r="AQ19" s="46">
        <f t="shared" si="104"/>
        <v>13612.740026595784</v>
      </c>
      <c r="AR19" s="46">
        <f t="shared" si="104"/>
        <v>14157.249627659614</v>
      </c>
      <c r="AS19" s="46">
        <f t="shared" si="104"/>
        <v>14723.539612765997</v>
      </c>
    </row>
    <row r="20" spans="2:45" s="12" customFormat="1" ht="13.2" x14ac:dyDescent="0.25">
      <c r="B20" s="45">
        <f t="shared" si="81"/>
        <v>32</v>
      </c>
      <c r="C20" s="45" t="str">
        <f>'DOSM Wages Report'!B10</f>
        <v>30-34</v>
      </c>
      <c r="D20" s="46">
        <f>_xlfn.XLOOKUP(C20,'DOSM Wages Report'!$B$7:$B$17,'DOSM Wages Report'!$C$7:$C$17,,0,)</f>
        <v>3045</v>
      </c>
      <c r="E20" s="46">
        <f t="shared" si="88"/>
        <v>3166.8</v>
      </c>
      <c r="F20" s="46">
        <f t="shared" si="89"/>
        <v>3293.4720000000002</v>
      </c>
      <c r="G20" s="46">
        <f t="shared" si="40"/>
        <v>3425.2108800000005</v>
      </c>
      <c r="H20" s="46">
        <f t="shared" si="41"/>
        <v>3562.2193152000009</v>
      </c>
      <c r="I20" s="46">
        <f t="shared" si="42"/>
        <v>3704.708087808001</v>
      </c>
      <c r="J20" s="46">
        <f t="shared" si="43"/>
        <v>3852.896411320321</v>
      </c>
      <c r="K20" s="46">
        <f t="shared" si="44"/>
        <v>4007.0122677731342</v>
      </c>
      <c r="L20" s="46">
        <f t="shared" si="45"/>
        <v>4167.29275848406</v>
      </c>
      <c r="M20" s="46">
        <f t="shared" si="46"/>
        <v>4333.9844688234225</v>
      </c>
      <c r="N20" s="46">
        <f t="shared" si="47"/>
        <v>4507.3438475763596</v>
      </c>
      <c r="O20" s="46">
        <f t="shared" si="48"/>
        <v>4687.6376014794141</v>
      </c>
      <c r="P20" s="46">
        <f t="shared" si="49"/>
        <v>4875.143105538591</v>
      </c>
      <c r="Q20" s="46">
        <f t="shared" si="50"/>
        <v>5070.1488297601345</v>
      </c>
      <c r="R20" s="46">
        <f t="shared" si="51"/>
        <v>5272.95478295054</v>
      </c>
      <c r="S20" s="46">
        <f t="shared" si="52"/>
        <v>5483.8729742685618</v>
      </c>
      <c r="T20" s="46">
        <f t="shared" si="53"/>
        <v>5703.2278932393046</v>
      </c>
      <c r="U20" s="46">
        <f t="shared" si="54"/>
        <v>5931.3570089688774</v>
      </c>
      <c r="V20" s="46">
        <f t="shared" si="55"/>
        <v>6168.6112893276331</v>
      </c>
      <c r="W20" s="46">
        <f t="shared" si="56"/>
        <v>6415.355740900739</v>
      </c>
      <c r="X20" s="46">
        <f t="shared" si="57"/>
        <v>6671.9699705367684</v>
      </c>
      <c r="Y20" s="46">
        <f t="shared" si="58"/>
        <v>6938.8487693582392</v>
      </c>
      <c r="Z20" s="46">
        <f t="shared" si="59"/>
        <v>7216.4027201325689</v>
      </c>
      <c r="AA20" s="46">
        <f t="shared" si="60"/>
        <v>7505.058828937872</v>
      </c>
      <c r="AB20" s="46">
        <f t="shared" si="61"/>
        <v>7805.2611820953871</v>
      </c>
      <c r="AC20" s="46">
        <f t="shared" si="62"/>
        <v>8117.4716293792026</v>
      </c>
      <c r="AD20" s="46">
        <f t="shared" si="63"/>
        <v>8442.1704945543715</v>
      </c>
      <c r="AE20" s="46">
        <f t="shared" si="64"/>
        <v>8779.8573143365466</v>
      </c>
      <c r="AF20" s="46">
        <f t="shared" si="65"/>
        <v>9131.0516069100086</v>
      </c>
      <c r="AG20" s="46">
        <f t="shared" si="66"/>
        <v>9496.2936711864095</v>
      </c>
      <c r="AH20" s="46">
        <f t="shared" si="67"/>
        <v>9876.145418033866</v>
      </c>
      <c r="AI20" s="46">
        <f t="shared" si="68"/>
        <v>10271.191234755221</v>
      </c>
      <c r="AJ20" s="46">
        <f t="shared" si="69"/>
        <v>10682.03888414543</v>
      </c>
      <c r="AK20" s="46">
        <f t="shared" si="70"/>
        <v>11109.320439511248</v>
      </c>
      <c r="AL20" s="46">
        <f t="shared" si="71"/>
        <v>11553.693257091698</v>
      </c>
      <c r="AM20" s="46">
        <f t="shared" ref="AM20" si="105">AL20*(1+$C$6)</f>
        <v>12015.840987375366</v>
      </c>
      <c r="AN20" s="46">
        <f t="shared" ref="AN20" si="106">AM20*(1+$C$6)</f>
        <v>12496.474626870382</v>
      </c>
      <c r="AO20" s="46">
        <f t="shared" ref="AO20" si="107">AN20*(1+$C$6)</f>
        <v>12996.333611945198</v>
      </c>
      <c r="AP20" s="46">
        <f t="shared" ref="AP20" si="108">AO20*(1+$C$6)</f>
        <v>13516.186956423006</v>
      </c>
      <c r="AQ20" s="46">
        <f t="shared" ref="AQ20" si="109">AP20*(1+$C$6)</f>
        <v>14056.834434679926</v>
      </c>
      <c r="AR20" s="46">
        <f t="shared" ref="AR20" si="110">AQ20*(1+$C$6)</f>
        <v>14619.107812067123</v>
      </c>
      <c r="AS20" s="46">
        <f t="shared" ref="AS20" si="111">AR20*(1+$C$6)</f>
        <v>15203.872124549807</v>
      </c>
    </row>
    <row r="21" spans="2:45" s="12" customFormat="1" ht="13.2" x14ac:dyDescent="0.25">
      <c r="B21" s="45">
        <f t="shared" si="81"/>
        <v>33</v>
      </c>
      <c r="C21" s="45"/>
      <c r="D21" s="46">
        <f>(D25-D20)/5+D20</f>
        <v>3136</v>
      </c>
      <c r="E21" s="46">
        <f t="shared" ref="E21:AL21" si="112">(E25-E20)/5+E20</f>
        <v>3261.44</v>
      </c>
      <c r="F21" s="46">
        <f t="shared" si="112"/>
        <v>3391.8976000000002</v>
      </c>
      <c r="G21" s="46">
        <f t="shared" si="112"/>
        <v>3527.5735040000004</v>
      </c>
      <c r="H21" s="46">
        <f t="shared" si="112"/>
        <v>3668.6764441600008</v>
      </c>
      <c r="I21" s="46">
        <f t="shared" si="112"/>
        <v>3815.4235019264006</v>
      </c>
      <c r="J21" s="46">
        <f t="shared" si="112"/>
        <v>3968.040442003457</v>
      </c>
      <c r="K21" s="46">
        <f t="shared" si="112"/>
        <v>4126.7620596835959</v>
      </c>
      <c r="L21" s="46">
        <f t="shared" si="112"/>
        <v>4291.8325420709398</v>
      </c>
      <c r="M21" s="46">
        <f t="shared" si="112"/>
        <v>4463.5058437537773</v>
      </c>
      <c r="N21" s="46">
        <f t="shared" si="112"/>
        <v>4642.0460775039282</v>
      </c>
      <c r="O21" s="46">
        <f t="shared" si="112"/>
        <v>4827.7279206040857</v>
      </c>
      <c r="P21" s="46">
        <f t="shared" si="112"/>
        <v>5020.8370374282495</v>
      </c>
      <c r="Q21" s="46">
        <f t="shared" si="112"/>
        <v>5221.6705189253798</v>
      </c>
      <c r="R21" s="46">
        <f t="shared" si="112"/>
        <v>5430.5373396823952</v>
      </c>
      <c r="S21" s="46">
        <f t="shared" si="112"/>
        <v>5647.7588332696905</v>
      </c>
      <c r="T21" s="46">
        <f t="shared" si="112"/>
        <v>5873.6691866004785</v>
      </c>
      <c r="U21" s="46">
        <f t="shared" si="112"/>
        <v>6108.6159540644985</v>
      </c>
      <c r="V21" s="46">
        <f t="shared" si="112"/>
        <v>6352.9605922270794</v>
      </c>
      <c r="W21" s="46">
        <f t="shared" si="112"/>
        <v>6607.0790159161625</v>
      </c>
      <c r="X21" s="46">
        <f t="shared" si="112"/>
        <v>6871.3621765528087</v>
      </c>
      <c r="Y21" s="46">
        <f t="shared" si="112"/>
        <v>7146.2166636149213</v>
      </c>
      <c r="Z21" s="46">
        <f t="shared" si="112"/>
        <v>7432.0653301595185</v>
      </c>
      <c r="AA21" s="46">
        <f t="shared" si="112"/>
        <v>7729.3479433658995</v>
      </c>
      <c r="AB21" s="46">
        <f t="shared" si="112"/>
        <v>8038.5218611005357</v>
      </c>
      <c r="AC21" s="46">
        <f t="shared" si="112"/>
        <v>8360.0627355445577</v>
      </c>
      <c r="AD21" s="46">
        <f t="shared" si="112"/>
        <v>8694.4652449663408</v>
      </c>
      <c r="AE21" s="46">
        <f t="shared" si="112"/>
        <v>9042.2438547649945</v>
      </c>
      <c r="AF21" s="46">
        <f t="shared" si="112"/>
        <v>9403.9336089555945</v>
      </c>
      <c r="AG21" s="46">
        <f t="shared" si="112"/>
        <v>9780.0909533138183</v>
      </c>
      <c r="AH21" s="46">
        <f t="shared" si="112"/>
        <v>10171.294591446371</v>
      </c>
      <c r="AI21" s="46">
        <f t="shared" si="112"/>
        <v>10578.146375104227</v>
      </c>
      <c r="AJ21" s="46">
        <f t="shared" si="112"/>
        <v>11001.272230108396</v>
      </c>
      <c r="AK21" s="46">
        <f t="shared" si="112"/>
        <v>11441.323119312732</v>
      </c>
      <c r="AL21" s="46">
        <f t="shared" si="112"/>
        <v>11898.976044085242</v>
      </c>
      <c r="AM21" s="46">
        <f t="shared" ref="AM21:AS21" si="113">(AM25-AM20)/5+AM20</f>
        <v>12374.935085848652</v>
      </c>
      <c r="AN21" s="46">
        <f t="shared" si="113"/>
        <v>12869.932489282599</v>
      </c>
      <c r="AO21" s="46">
        <f t="shared" si="113"/>
        <v>13384.729788853903</v>
      </c>
      <c r="AP21" s="46">
        <f t="shared" si="113"/>
        <v>13920.11898040806</v>
      </c>
      <c r="AQ21" s="46">
        <f t="shared" si="113"/>
        <v>14476.923739624383</v>
      </c>
      <c r="AR21" s="46">
        <f t="shared" si="113"/>
        <v>15056.000689209357</v>
      </c>
      <c r="AS21" s="46">
        <f t="shared" si="113"/>
        <v>15658.240716777731</v>
      </c>
    </row>
    <row r="22" spans="2:45" s="12" customFormat="1" ht="13.2" x14ac:dyDescent="0.25">
      <c r="B22" s="45">
        <f t="shared" si="81"/>
        <v>34</v>
      </c>
      <c r="C22" s="45"/>
      <c r="D22" s="46">
        <f>(D25-D20)/5+D21</f>
        <v>3227</v>
      </c>
      <c r="E22" s="46">
        <f t="shared" ref="E22:AL22" si="114">(E25-E20)/5+E21</f>
        <v>3356.08</v>
      </c>
      <c r="F22" s="46">
        <f t="shared" si="114"/>
        <v>3490.3232000000003</v>
      </c>
      <c r="G22" s="46">
        <f t="shared" si="114"/>
        <v>3629.9361280000003</v>
      </c>
      <c r="H22" s="46">
        <f t="shared" si="114"/>
        <v>3775.1335731200006</v>
      </c>
      <c r="I22" s="46">
        <f t="shared" si="114"/>
        <v>3926.1389160448002</v>
      </c>
      <c r="J22" s="46">
        <f t="shared" si="114"/>
        <v>4083.1844726865929</v>
      </c>
      <c r="K22" s="46">
        <f t="shared" si="114"/>
        <v>4246.5118515940576</v>
      </c>
      <c r="L22" s="46">
        <f t="shared" si="114"/>
        <v>4416.3723256578196</v>
      </c>
      <c r="M22" s="46">
        <f t="shared" si="114"/>
        <v>4593.0272186841321</v>
      </c>
      <c r="N22" s="46">
        <f t="shared" si="114"/>
        <v>4776.7483074314969</v>
      </c>
      <c r="O22" s="46">
        <f t="shared" si="114"/>
        <v>4967.8182397287574</v>
      </c>
      <c r="P22" s="46">
        <f t="shared" si="114"/>
        <v>5166.5309693179079</v>
      </c>
      <c r="Q22" s="46">
        <f t="shared" si="114"/>
        <v>5373.1922080906252</v>
      </c>
      <c r="R22" s="46">
        <f t="shared" si="114"/>
        <v>5588.1198964142504</v>
      </c>
      <c r="S22" s="46">
        <f t="shared" si="114"/>
        <v>5811.6446922708192</v>
      </c>
      <c r="T22" s="46">
        <f t="shared" si="114"/>
        <v>6044.1104799616523</v>
      </c>
      <c r="U22" s="46">
        <f t="shared" si="114"/>
        <v>6285.8748991601196</v>
      </c>
      <c r="V22" s="46">
        <f t="shared" si="114"/>
        <v>6537.3098951265256</v>
      </c>
      <c r="W22" s="46">
        <f t="shared" si="114"/>
        <v>6798.802290931586</v>
      </c>
      <c r="X22" s="46">
        <f t="shared" si="114"/>
        <v>7070.754382568849</v>
      </c>
      <c r="Y22" s="46">
        <f t="shared" si="114"/>
        <v>7353.5845578716035</v>
      </c>
      <c r="Z22" s="46">
        <f t="shared" si="114"/>
        <v>7647.727940186468</v>
      </c>
      <c r="AA22" s="46">
        <f t="shared" si="114"/>
        <v>7953.6370577939269</v>
      </c>
      <c r="AB22" s="46">
        <f t="shared" si="114"/>
        <v>8271.7825401056853</v>
      </c>
      <c r="AC22" s="46">
        <f t="shared" si="114"/>
        <v>8602.6538417099127</v>
      </c>
      <c r="AD22" s="46">
        <f t="shared" si="114"/>
        <v>8946.7599953783101</v>
      </c>
      <c r="AE22" s="46">
        <f t="shared" si="114"/>
        <v>9304.6303951934424</v>
      </c>
      <c r="AF22" s="46">
        <f t="shared" si="114"/>
        <v>9676.8156110011805</v>
      </c>
      <c r="AG22" s="46">
        <f t="shared" si="114"/>
        <v>10063.888235441227</v>
      </c>
      <c r="AH22" s="46">
        <f t="shared" si="114"/>
        <v>10466.443764858876</v>
      </c>
      <c r="AI22" s="46">
        <f t="shared" si="114"/>
        <v>10885.101515453232</v>
      </c>
      <c r="AJ22" s="46">
        <f t="shared" si="114"/>
        <v>11320.505576071362</v>
      </c>
      <c r="AK22" s="46">
        <f t="shared" si="114"/>
        <v>11773.325799114216</v>
      </c>
      <c r="AL22" s="46">
        <f t="shared" si="114"/>
        <v>12244.258831078787</v>
      </c>
      <c r="AM22" s="46">
        <f t="shared" ref="AM22:AS22" si="115">(AM25-AM20)/5+AM21</f>
        <v>12734.029184321938</v>
      </c>
      <c r="AN22" s="46">
        <f t="shared" si="115"/>
        <v>13243.390351694816</v>
      </c>
      <c r="AO22" s="46">
        <f t="shared" si="115"/>
        <v>13773.125965762609</v>
      </c>
      <c r="AP22" s="46">
        <f t="shared" si="115"/>
        <v>14324.051004393115</v>
      </c>
      <c r="AQ22" s="46">
        <f t="shared" si="115"/>
        <v>14897.013044568839</v>
      </c>
      <c r="AR22" s="46">
        <f t="shared" si="115"/>
        <v>15492.893566351591</v>
      </c>
      <c r="AS22" s="46">
        <f t="shared" si="115"/>
        <v>16112.609309005655</v>
      </c>
    </row>
    <row r="23" spans="2:45" s="12" customFormat="1" ht="13.2" x14ac:dyDescent="0.25">
      <c r="B23" s="45">
        <f t="shared" si="81"/>
        <v>35</v>
      </c>
      <c r="C23" s="45"/>
      <c r="D23" s="46">
        <f>(D25-D20)/5+D22</f>
        <v>3318</v>
      </c>
      <c r="E23" s="46">
        <f t="shared" ref="E23:AL23" si="116">(E25-E20)/5+E22</f>
        <v>3450.72</v>
      </c>
      <c r="F23" s="46">
        <f t="shared" si="116"/>
        <v>3588.7488000000003</v>
      </c>
      <c r="G23" s="46">
        <f t="shared" si="116"/>
        <v>3732.2987520000001</v>
      </c>
      <c r="H23" s="46">
        <f t="shared" si="116"/>
        <v>3881.5907020800005</v>
      </c>
      <c r="I23" s="46">
        <f t="shared" si="116"/>
        <v>4036.8543301631998</v>
      </c>
      <c r="J23" s="46">
        <f t="shared" si="116"/>
        <v>4198.3285033697284</v>
      </c>
      <c r="K23" s="46">
        <f t="shared" si="116"/>
        <v>4366.2616435045193</v>
      </c>
      <c r="L23" s="46">
        <f t="shared" si="116"/>
        <v>4540.9121092446994</v>
      </c>
      <c r="M23" s="46">
        <f t="shared" si="116"/>
        <v>4722.5485936144869</v>
      </c>
      <c r="N23" s="46">
        <f t="shared" si="116"/>
        <v>4911.4505373590655</v>
      </c>
      <c r="O23" s="46">
        <f t="shared" si="116"/>
        <v>5107.908558853429</v>
      </c>
      <c r="P23" s="46">
        <f t="shared" si="116"/>
        <v>5312.2249012075663</v>
      </c>
      <c r="Q23" s="46">
        <f t="shared" si="116"/>
        <v>5524.7138972558705</v>
      </c>
      <c r="R23" s="46">
        <f t="shared" si="116"/>
        <v>5745.7024531461057</v>
      </c>
      <c r="S23" s="46">
        <f t="shared" si="116"/>
        <v>5975.5305512719478</v>
      </c>
      <c r="T23" s="46">
        <f t="shared" si="116"/>
        <v>6214.5517733228262</v>
      </c>
      <c r="U23" s="46">
        <f t="shared" si="116"/>
        <v>6463.1338442557408</v>
      </c>
      <c r="V23" s="46">
        <f t="shared" si="116"/>
        <v>6721.6591980259718</v>
      </c>
      <c r="W23" s="46">
        <f t="shared" si="116"/>
        <v>6990.5255659470095</v>
      </c>
      <c r="X23" s="46">
        <f t="shared" si="116"/>
        <v>7270.1465885848893</v>
      </c>
      <c r="Y23" s="46">
        <f t="shared" si="116"/>
        <v>7560.9524521282856</v>
      </c>
      <c r="Z23" s="46">
        <f t="shared" si="116"/>
        <v>7863.3905502134176</v>
      </c>
      <c r="AA23" s="46">
        <f t="shared" si="116"/>
        <v>8177.9261722219544</v>
      </c>
      <c r="AB23" s="46">
        <f t="shared" si="116"/>
        <v>8505.0432191108339</v>
      </c>
      <c r="AC23" s="46">
        <f t="shared" si="116"/>
        <v>8845.2449478752678</v>
      </c>
      <c r="AD23" s="46">
        <f t="shared" si="116"/>
        <v>9199.0547457902794</v>
      </c>
      <c r="AE23" s="46">
        <f t="shared" si="116"/>
        <v>9567.0169356218903</v>
      </c>
      <c r="AF23" s="46">
        <f t="shared" si="116"/>
        <v>9949.6976130467665</v>
      </c>
      <c r="AG23" s="46">
        <f t="shared" si="116"/>
        <v>10347.685517568636</v>
      </c>
      <c r="AH23" s="46">
        <f t="shared" si="116"/>
        <v>10761.59293827138</v>
      </c>
      <c r="AI23" s="46">
        <f t="shared" si="116"/>
        <v>11192.056655802238</v>
      </c>
      <c r="AJ23" s="46">
        <f t="shared" si="116"/>
        <v>11639.738922034328</v>
      </c>
      <c r="AK23" s="46">
        <f t="shared" si="116"/>
        <v>12105.328478915701</v>
      </c>
      <c r="AL23" s="46">
        <f t="shared" si="116"/>
        <v>12589.541618072331</v>
      </c>
      <c r="AM23" s="46">
        <f t="shared" ref="AM23:AS23" si="117">(AM25-AM20)/5+AM22</f>
        <v>13093.123282795224</v>
      </c>
      <c r="AN23" s="46">
        <f t="shared" si="117"/>
        <v>13616.848214107033</v>
      </c>
      <c r="AO23" s="46">
        <f t="shared" si="117"/>
        <v>14161.522142671314</v>
      </c>
      <c r="AP23" s="46">
        <f t="shared" si="117"/>
        <v>14727.98302837817</v>
      </c>
      <c r="AQ23" s="46">
        <f t="shared" si="117"/>
        <v>15317.102349513296</v>
      </c>
      <c r="AR23" s="46">
        <f t="shared" si="117"/>
        <v>15929.786443493826</v>
      </c>
      <c r="AS23" s="46">
        <f t="shared" si="117"/>
        <v>16566.977901233578</v>
      </c>
    </row>
    <row r="24" spans="2:45" s="12" customFormat="1" ht="13.2" x14ac:dyDescent="0.25">
      <c r="B24" s="45">
        <f t="shared" si="81"/>
        <v>36</v>
      </c>
      <c r="C24" s="45"/>
      <c r="D24" s="46">
        <f>(D25-D20)/5+D23</f>
        <v>3409</v>
      </c>
      <c r="E24" s="46">
        <f t="shared" ref="E24:AL24" si="118">(E25-E20)/5+E23</f>
        <v>3545.3599999999997</v>
      </c>
      <c r="F24" s="46">
        <f t="shared" si="118"/>
        <v>3687.1744000000003</v>
      </c>
      <c r="G24" s="46">
        <f t="shared" si="118"/>
        <v>3834.661376</v>
      </c>
      <c r="H24" s="46">
        <f t="shared" si="118"/>
        <v>3988.0478310400003</v>
      </c>
      <c r="I24" s="46">
        <f t="shared" si="118"/>
        <v>4147.5697442815999</v>
      </c>
      <c r="J24" s="46">
        <f t="shared" si="118"/>
        <v>4313.4725340528639</v>
      </c>
      <c r="K24" s="46">
        <f t="shared" si="118"/>
        <v>4486.011435414981</v>
      </c>
      <c r="L24" s="46">
        <f t="shared" si="118"/>
        <v>4665.4518928315792</v>
      </c>
      <c r="M24" s="46">
        <f t="shared" si="118"/>
        <v>4852.0699685448417</v>
      </c>
      <c r="N24" s="46">
        <f t="shared" si="118"/>
        <v>5046.1527672866341</v>
      </c>
      <c r="O24" s="46">
        <f t="shared" si="118"/>
        <v>5247.9988779781006</v>
      </c>
      <c r="P24" s="46">
        <f t="shared" si="118"/>
        <v>5457.9188330972247</v>
      </c>
      <c r="Q24" s="46">
        <f t="shared" si="118"/>
        <v>5676.2355864211158</v>
      </c>
      <c r="R24" s="46">
        <f t="shared" si="118"/>
        <v>5903.2850098779609</v>
      </c>
      <c r="S24" s="46">
        <f t="shared" si="118"/>
        <v>6139.4164102730765</v>
      </c>
      <c r="T24" s="46">
        <f t="shared" si="118"/>
        <v>6384.993066684</v>
      </c>
      <c r="U24" s="46">
        <f t="shared" si="118"/>
        <v>6640.3927893513619</v>
      </c>
      <c r="V24" s="46">
        <f t="shared" si="118"/>
        <v>6906.008500925418</v>
      </c>
      <c r="W24" s="46">
        <f t="shared" si="118"/>
        <v>7182.248840962433</v>
      </c>
      <c r="X24" s="46">
        <f t="shared" si="118"/>
        <v>7469.5387946009296</v>
      </c>
      <c r="Y24" s="46">
        <f t="shared" si="118"/>
        <v>7768.3203463849677</v>
      </c>
      <c r="Z24" s="46">
        <f t="shared" si="118"/>
        <v>8079.0531602403671</v>
      </c>
      <c r="AA24" s="46">
        <f t="shared" si="118"/>
        <v>8402.2152866499819</v>
      </c>
      <c r="AB24" s="46">
        <f t="shared" si="118"/>
        <v>8738.3038981159825</v>
      </c>
      <c r="AC24" s="46">
        <f t="shared" si="118"/>
        <v>9087.8360540406229</v>
      </c>
      <c r="AD24" s="46">
        <f t="shared" si="118"/>
        <v>9451.3494962022487</v>
      </c>
      <c r="AE24" s="46">
        <f t="shared" si="118"/>
        <v>9829.4034760503382</v>
      </c>
      <c r="AF24" s="46">
        <f t="shared" si="118"/>
        <v>10222.579615092352</v>
      </c>
      <c r="AG24" s="46">
        <f t="shared" si="118"/>
        <v>10631.482799696045</v>
      </c>
      <c r="AH24" s="46">
        <f t="shared" si="118"/>
        <v>11056.742111683885</v>
      </c>
      <c r="AI24" s="46">
        <f t="shared" si="118"/>
        <v>11499.011796151244</v>
      </c>
      <c r="AJ24" s="46">
        <f t="shared" si="118"/>
        <v>11958.972267997295</v>
      </c>
      <c r="AK24" s="46">
        <f t="shared" si="118"/>
        <v>12437.331158717185</v>
      </c>
      <c r="AL24" s="46">
        <f t="shared" si="118"/>
        <v>12934.824405065876</v>
      </c>
      <c r="AM24" s="46">
        <f t="shared" ref="AM24:AS24" si="119">(AM25-AM20)/5+AM23</f>
        <v>13452.217381268511</v>
      </c>
      <c r="AN24" s="46">
        <f t="shared" si="119"/>
        <v>13990.306076519249</v>
      </c>
      <c r="AO24" s="46">
        <f t="shared" si="119"/>
        <v>14549.91831958002</v>
      </c>
      <c r="AP24" s="46">
        <f t="shared" si="119"/>
        <v>15131.915052363225</v>
      </c>
      <c r="AQ24" s="46">
        <f t="shared" si="119"/>
        <v>15737.191654457753</v>
      </c>
      <c r="AR24" s="46">
        <f t="shared" si="119"/>
        <v>16366.67932063606</v>
      </c>
      <c r="AS24" s="46">
        <f t="shared" si="119"/>
        <v>17021.346493461504</v>
      </c>
    </row>
    <row r="25" spans="2:45" s="12" customFormat="1" ht="13.2" x14ac:dyDescent="0.25">
      <c r="B25" s="45">
        <f t="shared" si="81"/>
        <v>37</v>
      </c>
      <c r="C25" s="45" t="str">
        <f>'DOSM Wages Report'!B11</f>
        <v>35-39</v>
      </c>
      <c r="D25" s="46">
        <f>_xlfn.XLOOKUP(C25,'DOSM Wages Report'!$B$7:$B$17,'DOSM Wages Report'!$C$7:$C$17,,0,)</f>
        <v>3500</v>
      </c>
      <c r="E25" s="46">
        <f t="shared" si="88"/>
        <v>3640</v>
      </c>
      <c r="F25" s="46">
        <f t="shared" si="89"/>
        <v>3785.6</v>
      </c>
      <c r="G25" s="46">
        <f t="shared" si="40"/>
        <v>3937.0239999999999</v>
      </c>
      <c r="H25" s="46">
        <f t="shared" si="41"/>
        <v>4094.5049600000002</v>
      </c>
      <c r="I25" s="46">
        <f t="shared" si="42"/>
        <v>4258.2851584</v>
      </c>
      <c r="J25" s="46">
        <f t="shared" si="43"/>
        <v>4428.6165647360003</v>
      </c>
      <c r="K25" s="46">
        <f t="shared" si="44"/>
        <v>4605.7612273254408</v>
      </c>
      <c r="L25" s="46">
        <f t="shared" si="45"/>
        <v>4789.9916764184582</v>
      </c>
      <c r="M25" s="46">
        <f t="shared" si="46"/>
        <v>4981.5913434751965</v>
      </c>
      <c r="N25" s="46">
        <f t="shared" si="47"/>
        <v>5180.8549972142046</v>
      </c>
      <c r="O25" s="46">
        <f t="shared" si="48"/>
        <v>5388.0891971027731</v>
      </c>
      <c r="P25" s="46">
        <f t="shared" si="49"/>
        <v>5603.612764986884</v>
      </c>
      <c r="Q25" s="46">
        <f t="shared" si="50"/>
        <v>5827.7572755863594</v>
      </c>
      <c r="R25" s="46">
        <f t="shared" si="51"/>
        <v>6060.8675666098143</v>
      </c>
      <c r="S25" s="46">
        <f t="shared" si="52"/>
        <v>6303.302269274207</v>
      </c>
      <c r="T25" s="46">
        <f t="shared" si="53"/>
        <v>6555.4343600451757</v>
      </c>
      <c r="U25" s="46">
        <f t="shared" si="54"/>
        <v>6817.651734446983</v>
      </c>
      <c r="V25" s="46">
        <f t="shared" si="55"/>
        <v>7090.3578038248625</v>
      </c>
      <c r="W25" s="46">
        <f t="shared" si="56"/>
        <v>7373.9721159778574</v>
      </c>
      <c r="X25" s="46">
        <f t="shared" si="57"/>
        <v>7668.9310006169717</v>
      </c>
      <c r="Y25" s="46">
        <f t="shared" si="58"/>
        <v>7975.6882406416507</v>
      </c>
      <c r="Z25" s="46">
        <f t="shared" si="59"/>
        <v>8294.7157702673176</v>
      </c>
      <c r="AA25" s="46">
        <f t="shared" si="60"/>
        <v>8626.5044010780111</v>
      </c>
      <c r="AB25" s="46">
        <f t="shared" si="61"/>
        <v>8971.5645771211312</v>
      </c>
      <c r="AC25" s="46">
        <f t="shared" si="62"/>
        <v>9330.4271602059762</v>
      </c>
      <c r="AD25" s="46">
        <f t="shared" si="63"/>
        <v>9703.6442466142162</v>
      </c>
      <c r="AE25" s="46">
        <f t="shared" si="64"/>
        <v>10091.790016478784</v>
      </c>
      <c r="AF25" s="46">
        <f t="shared" si="65"/>
        <v>10495.461617137937</v>
      </c>
      <c r="AG25" s="46">
        <f t="shared" si="66"/>
        <v>10915.280081823454</v>
      </c>
      <c r="AH25" s="46">
        <f t="shared" si="67"/>
        <v>11351.891285096392</v>
      </c>
      <c r="AI25" s="46">
        <f t="shared" si="68"/>
        <v>11805.966936500248</v>
      </c>
      <c r="AJ25" s="46">
        <f t="shared" si="69"/>
        <v>12278.205613960259</v>
      </c>
      <c r="AK25" s="46">
        <f t="shared" si="70"/>
        <v>12769.333838518671</v>
      </c>
      <c r="AL25" s="46">
        <f t="shared" si="71"/>
        <v>13280.107192059419</v>
      </c>
      <c r="AM25" s="46">
        <f t="shared" ref="AM25" si="120">AL25*(1+$C$6)</f>
        <v>13811.311479741797</v>
      </c>
      <c r="AN25" s="46">
        <f t="shared" ref="AN25" si="121">AM25*(1+$C$6)</f>
        <v>14363.763938931468</v>
      </c>
      <c r="AO25" s="46">
        <f t="shared" ref="AO25" si="122">AN25*(1+$C$6)</f>
        <v>14938.314496488727</v>
      </c>
      <c r="AP25" s="46">
        <f t="shared" ref="AP25" si="123">AO25*(1+$C$6)</f>
        <v>15535.847076348276</v>
      </c>
      <c r="AQ25" s="46">
        <f t="shared" ref="AQ25" si="124">AP25*(1+$C$6)</f>
        <v>16157.280959402207</v>
      </c>
      <c r="AR25" s="46">
        <f t="shared" ref="AR25" si="125">AQ25*(1+$C$6)</f>
        <v>16803.572197778296</v>
      </c>
      <c r="AS25" s="46">
        <f t="shared" ref="AS25" si="126">AR25*(1+$C$6)</f>
        <v>17475.71508568943</v>
      </c>
    </row>
    <row r="26" spans="2:45" s="12" customFormat="1" ht="13.2" x14ac:dyDescent="0.25">
      <c r="B26" s="45">
        <f t="shared" si="81"/>
        <v>38</v>
      </c>
      <c r="C26" s="45"/>
      <c r="D26" s="46">
        <f>(D30-D25)/5+D25</f>
        <v>3540</v>
      </c>
      <c r="E26" s="46">
        <f t="shared" ref="E26:AL26" si="127">(E30-E25)/5+E25</f>
        <v>3681.6</v>
      </c>
      <c r="F26" s="46">
        <f t="shared" si="127"/>
        <v>3828.864</v>
      </c>
      <c r="G26" s="46">
        <f t="shared" si="127"/>
        <v>3982.01856</v>
      </c>
      <c r="H26" s="46">
        <f t="shared" si="127"/>
        <v>4141.2993023999998</v>
      </c>
      <c r="I26" s="46">
        <f t="shared" si="127"/>
        <v>4306.9512744960002</v>
      </c>
      <c r="J26" s="46">
        <f t="shared" si="127"/>
        <v>4479.2293254758406</v>
      </c>
      <c r="K26" s="46">
        <f t="shared" si="127"/>
        <v>4658.3984984948747</v>
      </c>
      <c r="L26" s="46">
        <f t="shared" si="127"/>
        <v>4844.7344384346688</v>
      </c>
      <c r="M26" s="46">
        <f t="shared" si="127"/>
        <v>5038.5238159720557</v>
      </c>
      <c r="N26" s="46">
        <f t="shared" si="127"/>
        <v>5240.0647686109387</v>
      </c>
      <c r="O26" s="46">
        <f t="shared" si="127"/>
        <v>5449.667359355376</v>
      </c>
      <c r="P26" s="46">
        <f t="shared" si="127"/>
        <v>5667.6540537295914</v>
      </c>
      <c r="Q26" s="46">
        <f t="shared" si="127"/>
        <v>5894.3602158787753</v>
      </c>
      <c r="R26" s="46">
        <f t="shared" si="127"/>
        <v>6130.1346245139266</v>
      </c>
      <c r="S26" s="46">
        <f t="shared" si="127"/>
        <v>6375.3400094944836</v>
      </c>
      <c r="T26" s="46">
        <f t="shared" si="127"/>
        <v>6630.3536098742634</v>
      </c>
      <c r="U26" s="46">
        <f t="shared" si="127"/>
        <v>6895.5677542692347</v>
      </c>
      <c r="V26" s="46">
        <f t="shared" si="127"/>
        <v>7171.3904644400036</v>
      </c>
      <c r="W26" s="46">
        <f t="shared" si="127"/>
        <v>7458.2460830176042</v>
      </c>
      <c r="X26" s="46">
        <f t="shared" si="127"/>
        <v>7756.5759263383088</v>
      </c>
      <c r="Y26" s="46">
        <f t="shared" si="127"/>
        <v>8066.8389633918414</v>
      </c>
      <c r="Z26" s="46">
        <f t="shared" si="127"/>
        <v>8389.512521927516</v>
      </c>
      <c r="AA26" s="46">
        <f t="shared" si="127"/>
        <v>8725.0930228046163</v>
      </c>
      <c r="AB26" s="46">
        <f t="shared" si="127"/>
        <v>9074.0967437168019</v>
      </c>
      <c r="AC26" s="46">
        <f t="shared" si="127"/>
        <v>9437.0606134654736</v>
      </c>
      <c r="AD26" s="46">
        <f t="shared" si="127"/>
        <v>9814.5430380040925</v>
      </c>
      <c r="AE26" s="46">
        <f t="shared" si="127"/>
        <v>10207.124759524257</v>
      </c>
      <c r="AF26" s="46">
        <f t="shared" si="127"/>
        <v>10615.409749905228</v>
      </c>
      <c r="AG26" s="46">
        <f t="shared" si="127"/>
        <v>11040.026139901436</v>
      </c>
      <c r="AH26" s="46">
        <f t="shared" si="127"/>
        <v>11481.627185497493</v>
      </c>
      <c r="AI26" s="46">
        <f t="shared" si="127"/>
        <v>11940.892272917394</v>
      </c>
      <c r="AJ26" s="46">
        <f t="shared" si="127"/>
        <v>12418.527963834091</v>
      </c>
      <c r="AK26" s="46">
        <f t="shared" si="127"/>
        <v>12915.269082387456</v>
      </c>
      <c r="AL26" s="46">
        <f t="shared" si="127"/>
        <v>13431.879845682955</v>
      </c>
      <c r="AM26" s="46">
        <f t="shared" ref="AM26:AS26" si="128">(AM30-AM25)/5+AM25</f>
        <v>13969.155039510275</v>
      </c>
      <c r="AN26" s="46">
        <f t="shared" si="128"/>
        <v>14527.921241090686</v>
      </c>
      <c r="AO26" s="46">
        <f t="shared" si="128"/>
        <v>15109.038090734313</v>
      </c>
      <c r="AP26" s="46">
        <f t="shared" si="128"/>
        <v>15713.399614363685</v>
      </c>
      <c r="AQ26" s="46">
        <f t="shared" si="128"/>
        <v>16341.935598938233</v>
      </c>
      <c r="AR26" s="46">
        <f t="shared" si="128"/>
        <v>16995.613022895763</v>
      </c>
      <c r="AS26" s="46">
        <f t="shared" si="128"/>
        <v>17675.437543811593</v>
      </c>
    </row>
    <row r="27" spans="2:45" s="12" customFormat="1" ht="13.2" x14ac:dyDescent="0.25">
      <c r="B27" s="45">
        <f t="shared" si="81"/>
        <v>39</v>
      </c>
      <c r="C27" s="45"/>
      <c r="D27" s="46">
        <f>(D30-D25)/5+D26</f>
        <v>3580</v>
      </c>
      <c r="E27" s="46">
        <f t="shared" ref="E27:AL27" si="129">(E30-E25)/5+E26</f>
        <v>3723.2</v>
      </c>
      <c r="F27" s="46">
        <f t="shared" si="129"/>
        <v>3872.1280000000002</v>
      </c>
      <c r="G27" s="46">
        <f t="shared" si="129"/>
        <v>4027.0131200000001</v>
      </c>
      <c r="H27" s="46">
        <f t="shared" si="129"/>
        <v>4188.0936447999993</v>
      </c>
      <c r="I27" s="46">
        <f t="shared" si="129"/>
        <v>4355.6173905920004</v>
      </c>
      <c r="J27" s="46">
        <f t="shared" si="129"/>
        <v>4529.8420862156809</v>
      </c>
      <c r="K27" s="46">
        <f t="shared" si="129"/>
        <v>4711.0357696643086</v>
      </c>
      <c r="L27" s="46">
        <f t="shared" si="129"/>
        <v>4899.4772004508795</v>
      </c>
      <c r="M27" s="46">
        <f t="shared" si="129"/>
        <v>5095.4562884689149</v>
      </c>
      <c r="N27" s="46">
        <f t="shared" si="129"/>
        <v>5299.2745400076728</v>
      </c>
      <c r="O27" s="46">
        <f t="shared" si="129"/>
        <v>5511.2455216079788</v>
      </c>
      <c r="P27" s="46">
        <f t="shared" si="129"/>
        <v>5731.6953424722988</v>
      </c>
      <c r="Q27" s="46">
        <f t="shared" si="129"/>
        <v>5960.9631561711913</v>
      </c>
      <c r="R27" s="46">
        <f t="shared" si="129"/>
        <v>6199.4016824180389</v>
      </c>
      <c r="S27" s="46">
        <f t="shared" si="129"/>
        <v>6447.3777497147603</v>
      </c>
      <c r="T27" s="46">
        <f t="shared" si="129"/>
        <v>6705.2728597033511</v>
      </c>
      <c r="U27" s="46">
        <f t="shared" si="129"/>
        <v>6973.4837740914863</v>
      </c>
      <c r="V27" s="46">
        <f t="shared" si="129"/>
        <v>7252.4231250551447</v>
      </c>
      <c r="W27" s="46">
        <f t="shared" si="129"/>
        <v>7542.520050057351</v>
      </c>
      <c r="X27" s="46">
        <f t="shared" si="129"/>
        <v>7844.2208520596459</v>
      </c>
      <c r="Y27" s="46">
        <f t="shared" si="129"/>
        <v>8157.989686142032</v>
      </c>
      <c r="Z27" s="46">
        <f t="shared" si="129"/>
        <v>8484.3092735877144</v>
      </c>
      <c r="AA27" s="46">
        <f t="shared" si="129"/>
        <v>8823.6816445312215</v>
      </c>
      <c r="AB27" s="46">
        <f t="shared" si="129"/>
        <v>9176.6289103124727</v>
      </c>
      <c r="AC27" s="46">
        <f t="shared" si="129"/>
        <v>9543.694066724971</v>
      </c>
      <c r="AD27" s="46">
        <f t="shared" si="129"/>
        <v>9925.4418293939689</v>
      </c>
      <c r="AE27" s="46">
        <f t="shared" si="129"/>
        <v>10322.459502569729</v>
      </c>
      <c r="AF27" s="46">
        <f t="shared" si="129"/>
        <v>10735.357882672519</v>
      </c>
      <c r="AG27" s="46">
        <f t="shared" si="129"/>
        <v>11164.772197979419</v>
      </c>
      <c r="AH27" s="46">
        <f t="shared" si="129"/>
        <v>11611.363085898594</v>
      </c>
      <c r="AI27" s="46">
        <f t="shared" si="129"/>
        <v>12075.817609334539</v>
      </c>
      <c r="AJ27" s="46">
        <f t="shared" si="129"/>
        <v>12558.850313707922</v>
      </c>
      <c r="AK27" s="46">
        <f t="shared" si="129"/>
        <v>13061.204326256242</v>
      </c>
      <c r="AL27" s="46">
        <f t="shared" si="129"/>
        <v>13583.652499306492</v>
      </c>
      <c r="AM27" s="46">
        <f t="shared" ref="AM27:AS27" si="130">(AM30-AM25)/5+AM26</f>
        <v>14126.998599278753</v>
      </c>
      <c r="AN27" s="46">
        <f t="shared" si="130"/>
        <v>14692.078543249903</v>
      </c>
      <c r="AO27" s="46">
        <f t="shared" si="130"/>
        <v>15279.7616849799</v>
      </c>
      <c r="AP27" s="46">
        <f t="shared" si="130"/>
        <v>15890.952152379094</v>
      </c>
      <c r="AQ27" s="46">
        <f t="shared" si="130"/>
        <v>16526.590238474259</v>
      </c>
      <c r="AR27" s="46">
        <f t="shared" si="130"/>
        <v>17187.653848013229</v>
      </c>
      <c r="AS27" s="46">
        <f t="shared" si="130"/>
        <v>17875.160001933757</v>
      </c>
    </row>
    <row r="28" spans="2:45" s="12" customFormat="1" ht="13.2" x14ac:dyDescent="0.25">
      <c r="B28" s="45">
        <f t="shared" si="81"/>
        <v>40</v>
      </c>
      <c r="C28" s="45"/>
      <c r="D28" s="46">
        <f>(D30-D25)/5+D27</f>
        <v>3620</v>
      </c>
      <c r="E28" s="46">
        <f t="shared" ref="E28:AL28" si="131">(E30-E25)/5+E27</f>
        <v>3764.7999999999997</v>
      </c>
      <c r="F28" s="46">
        <f t="shared" si="131"/>
        <v>3915.3920000000003</v>
      </c>
      <c r="G28" s="46">
        <f t="shared" si="131"/>
        <v>4072.0076800000002</v>
      </c>
      <c r="H28" s="46">
        <f t="shared" si="131"/>
        <v>4234.8879871999989</v>
      </c>
      <c r="I28" s="46">
        <f t="shared" si="131"/>
        <v>4404.2835066880007</v>
      </c>
      <c r="J28" s="46">
        <f t="shared" si="131"/>
        <v>4580.4548469555211</v>
      </c>
      <c r="K28" s="46">
        <f t="shared" si="131"/>
        <v>4763.6730408337426</v>
      </c>
      <c r="L28" s="46">
        <f t="shared" si="131"/>
        <v>4954.2199624670902</v>
      </c>
      <c r="M28" s="46">
        <f t="shared" si="131"/>
        <v>5152.3887609657741</v>
      </c>
      <c r="N28" s="46">
        <f t="shared" si="131"/>
        <v>5358.484311404407</v>
      </c>
      <c r="O28" s="46">
        <f t="shared" si="131"/>
        <v>5572.8236838605817</v>
      </c>
      <c r="P28" s="46">
        <f t="shared" si="131"/>
        <v>5795.7366312150061</v>
      </c>
      <c r="Q28" s="46">
        <f t="shared" si="131"/>
        <v>6027.5660964636072</v>
      </c>
      <c r="R28" s="46">
        <f t="shared" si="131"/>
        <v>6268.6687403221513</v>
      </c>
      <c r="S28" s="46">
        <f t="shared" si="131"/>
        <v>6519.4154899350369</v>
      </c>
      <c r="T28" s="46">
        <f t="shared" si="131"/>
        <v>6780.1921095324387</v>
      </c>
      <c r="U28" s="46">
        <f t="shared" si="131"/>
        <v>7051.399793913738</v>
      </c>
      <c r="V28" s="46">
        <f t="shared" si="131"/>
        <v>7333.4557856702859</v>
      </c>
      <c r="W28" s="46">
        <f t="shared" si="131"/>
        <v>7626.7940170970978</v>
      </c>
      <c r="X28" s="46">
        <f t="shared" si="131"/>
        <v>7931.8657777809831</v>
      </c>
      <c r="Y28" s="46">
        <f t="shared" si="131"/>
        <v>8249.1404088922227</v>
      </c>
      <c r="Z28" s="46">
        <f t="shared" si="131"/>
        <v>8579.1060252479128</v>
      </c>
      <c r="AA28" s="46">
        <f t="shared" si="131"/>
        <v>8922.2702662578267</v>
      </c>
      <c r="AB28" s="46">
        <f t="shared" si="131"/>
        <v>9279.1610769081435</v>
      </c>
      <c r="AC28" s="46">
        <f t="shared" si="131"/>
        <v>9650.3275199844684</v>
      </c>
      <c r="AD28" s="46">
        <f t="shared" si="131"/>
        <v>10036.340620783845</v>
      </c>
      <c r="AE28" s="46">
        <f t="shared" si="131"/>
        <v>10437.794245615201</v>
      </c>
      <c r="AF28" s="46">
        <f t="shared" si="131"/>
        <v>10855.30601543981</v>
      </c>
      <c r="AG28" s="46">
        <f t="shared" si="131"/>
        <v>11289.518256057401</v>
      </c>
      <c r="AH28" s="46">
        <f t="shared" si="131"/>
        <v>11741.098986299696</v>
      </c>
      <c r="AI28" s="46">
        <f t="shared" si="131"/>
        <v>12210.742945751685</v>
      </c>
      <c r="AJ28" s="46">
        <f t="shared" si="131"/>
        <v>12699.172663581754</v>
      </c>
      <c r="AK28" s="46">
        <f t="shared" si="131"/>
        <v>13207.139570125028</v>
      </c>
      <c r="AL28" s="46">
        <f t="shared" si="131"/>
        <v>13735.425152930029</v>
      </c>
      <c r="AM28" s="46">
        <f t="shared" ref="AM28:AS28" si="132">(AM30-AM25)/5+AM27</f>
        <v>14284.842159047232</v>
      </c>
      <c r="AN28" s="46">
        <f t="shared" si="132"/>
        <v>14856.235845409121</v>
      </c>
      <c r="AO28" s="46">
        <f t="shared" si="132"/>
        <v>15450.485279225486</v>
      </c>
      <c r="AP28" s="46">
        <f t="shared" si="132"/>
        <v>16068.504690394502</v>
      </c>
      <c r="AQ28" s="46">
        <f t="shared" si="132"/>
        <v>16711.244878010282</v>
      </c>
      <c r="AR28" s="46">
        <f t="shared" si="132"/>
        <v>17379.694673130696</v>
      </c>
      <c r="AS28" s="46">
        <f t="shared" si="132"/>
        <v>18074.88246005592</v>
      </c>
    </row>
    <row r="29" spans="2:45" s="12" customFormat="1" ht="13.2" x14ac:dyDescent="0.25">
      <c r="B29" s="45">
        <f t="shared" si="81"/>
        <v>41</v>
      </c>
      <c r="C29" s="45"/>
      <c r="D29" s="46">
        <f>(D30-D25)/5+D28</f>
        <v>3660</v>
      </c>
      <c r="E29" s="46">
        <f t="shared" ref="E29:AL29" si="133">(E30-E25)/5+E28</f>
        <v>3806.3999999999996</v>
      </c>
      <c r="F29" s="46">
        <f t="shared" si="133"/>
        <v>3958.6560000000004</v>
      </c>
      <c r="G29" s="46">
        <f t="shared" si="133"/>
        <v>4117.0022399999998</v>
      </c>
      <c r="H29" s="46">
        <f t="shared" si="133"/>
        <v>4281.6823295999984</v>
      </c>
      <c r="I29" s="46">
        <f t="shared" si="133"/>
        <v>4452.9496227840009</v>
      </c>
      <c r="J29" s="46">
        <f t="shared" si="133"/>
        <v>4631.0676076953614</v>
      </c>
      <c r="K29" s="46">
        <f t="shared" si="133"/>
        <v>4816.3103120031765</v>
      </c>
      <c r="L29" s="46">
        <f t="shared" si="133"/>
        <v>5008.9627244833009</v>
      </c>
      <c r="M29" s="46">
        <f t="shared" si="133"/>
        <v>5209.3212334626332</v>
      </c>
      <c r="N29" s="46">
        <f t="shared" si="133"/>
        <v>5417.6940828011411</v>
      </c>
      <c r="O29" s="46">
        <f t="shared" si="133"/>
        <v>5634.4018461131845</v>
      </c>
      <c r="P29" s="46">
        <f t="shared" si="133"/>
        <v>5859.7779199577135</v>
      </c>
      <c r="Q29" s="46">
        <f t="shared" si="133"/>
        <v>6094.1690367560232</v>
      </c>
      <c r="R29" s="46">
        <f t="shared" si="133"/>
        <v>6337.9357982262636</v>
      </c>
      <c r="S29" s="46">
        <f t="shared" si="133"/>
        <v>6591.4532301553136</v>
      </c>
      <c r="T29" s="46">
        <f t="shared" si="133"/>
        <v>6855.1113593615264</v>
      </c>
      <c r="U29" s="46">
        <f t="shared" si="133"/>
        <v>7129.3158137359897</v>
      </c>
      <c r="V29" s="46">
        <f t="shared" si="133"/>
        <v>7414.488446285427</v>
      </c>
      <c r="W29" s="46">
        <f t="shared" si="133"/>
        <v>7711.0679841368446</v>
      </c>
      <c r="X29" s="46">
        <f t="shared" si="133"/>
        <v>8019.5107035023202</v>
      </c>
      <c r="Y29" s="46">
        <f t="shared" si="133"/>
        <v>8340.2911316424124</v>
      </c>
      <c r="Z29" s="46">
        <f t="shared" si="133"/>
        <v>8673.9027769081113</v>
      </c>
      <c r="AA29" s="46">
        <f t="shared" si="133"/>
        <v>9020.8588879844319</v>
      </c>
      <c r="AB29" s="46">
        <f t="shared" si="133"/>
        <v>9381.6932435038143</v>
      </c>
      <c r="AC29" s="46">
        <f t="shared" si="133"/>
        <v>9756.9609732439658</v>
      </c>
      <c r="AD29" s="46">
        <f t="shared" si="133"/>
        <v>10147.239412173722</v>
      </c>
      <c r="AE29" s="46">
        <f t="shared" si="133"/>
        <v>10553.128988660674</v>
      </c>
      <c r="AF29" s="46">
        <f t="shared" si="133"/>
        <v>10975.254148207101</v>
      </c>
      <c r="AG29" s="46">
        <f t="shared" si="133"/>
        <v>11414.264314135384</v>
      </c>
      <c r="AH29" s="46">
        <f t="shared" si="133"/>
        <v>11870.834886700797</v>
      </c>
      <c r="AI29" s="46">
        <f t="shared" si="133"/>
        <v>12345.66828216883</v>
      </c>
      <c r="AJ29" s="46">
        <f t="shared" si="133"/>
        <v>12839.495013455586</v>
      </c>
      <c r="AK29" s="46">
        <f t="shared" si="133"/>
        <v>13353.074813993813</v>
      </c>
      <c r="AL29" s="46">
        <f t="shared" si="133"/>
        <v>13887.197806553566</v>
      </c>
      <c r="AM29" s="46">
        <f t="shared" ref="AM29:AS29" si="134">(AM30-AM25)/5+AM28</f>
        <v>14442.68571881571</v>
      </c>
      <c r="AN29" s="46">
        <f t="shared" si="134"/>
        <v>15020.393147568338</v>
      </c>
      <c r="AO29" s="46">
        <f t="shared" si="134"/>
        <v>15621.208873471072</v>
      </c>
      <c r="AP29" s="46">
        <f t="shared" si="134"/>
        <v>16246.057228409911</v>
      </c>
      <c r="AQ29" s="46">
        <f t="shared" si="134"/>
        <v>16895.899517546306</v>
      </c>
      <c r="AR29" s="46">
        <f t="shared" si="134"/>
        <v>17571.735498248163</v>
      </c>
      <c r="AS29" s="46">
        <f t="shared" si="134"/>
        <v>18274.604918178084</v>
      </c>
    </row>
    <row r="30" spans="2:45" s="12" customFormat="1" ht="13.2" x14ac:dyDescent="0.25">
      <c r="B30" s="45">
        <f t="shared" si="81"/>
        <v>42</v>
      </c>
      <c r="C30" s="45" t="str">
        <f>'DOSM Wages Report'!B12</f>
        <v>40-44</v>
      </c>
      <c r="D30" s="46">
        <f>_xlfn.XLOOKUP(C30,'DOSM Wages Report'!$B$7:$B$17,'DOSM Wages Report'!$C$7:$C$17,,0,)</f>
        <v>3700</v>
      </c>
      <c r="E30" s="46">
        <f t="shared" si="88"/>
        <v>3848</v>
      </c>
      <c r="F30" s="46">
        <f t="shared" si="89"/>
        <v>4001.92</v>
      </c>
      <c r="G30" s="46">
        <f t="shared" si="40"/>
        <v>4161.9967999999999</v>
      </c>
      <c r="H30" s="46">
        <f t="shared" si="41"/>
        <v>4328.4766719999998</v>
      </c>
      <c r="I30" s="46">
        <f t="shared" si="42"/>
        <v>4501.6157388800002</v>
      </c>
      <c r="J30" s="46">
        <f t="shared" si="43"/>
        <v>4681.6803684352008</v>
      </c>
      <c r="K30" s="46">
        <f t="shared" si="44"/>
        <v>4868.9475831726086</v>
      </c>
      <c r="L30" s="46">
        <f t="shared" si="45"/>
        <v>5063.7054864995134</v>
      </c>
      <c r="M30" s="46">
        <f t="shared" si="46"/>
        <v>5266.2537059594943</v>
      </c>
      <c r="N30" s="46">
        <f t="shared" si="47"/>
        <v>5476.9038541978744</v>
      </c>
      <c r="O30" s="46">
        <f t="shared" si="48"/>
        <v>5695.9800083657892</v>
      </c>
      <c r="P30" s="46">
        <f t="shared" si="49"/>
        <v>5923.8192087004209</v>
      </c>
      <c r="Q30" s="46">
        <f t="shared" si="50"/>
        <v>6160.7719770484382</v>
      </c>
      <c r="R30" s="46">
        <f t="shared" si="51"/>
        <v>6407.2028561303759</v>
      </c>
      <c r="S30" s="46">
        <f t="shared" si="52"/>
        <v>6663.4909703755911</v>
      </c>
      <c r="T30" s="46">
        <f t="shared" si="53"/>
        <v>6930.030609190615</v>
      </c>
      <c r="U30" s="46">
        <f t="shared" si="54"/>
        <v>7207.2318335582395</v>
      </c>
      <c r="V30" s="46">
        <f t="shared" si="55"/>
        <v>7495.5211069005691</v>
      </c>
      <c r="W30" s="46">
        <f t="shared" si="56"/>
        <v>7795.3419511765924</v>
      </c>
      <c r="X30" s="46">
        <f t="shared" si="57"/>
        <v>8107.1556292236564</v>
      </c>
      <c r="Y30" s="46">
        <f t="shared" si="58"/>
        <v>8431.4418543926022</v>
      </c>
      <c r="Z30" s="46">
        <f t="shared" si="59"/>
        <v>8768.6995285683061</v>
      </c>
      <c r="AA30" s="46">
        <f t="shared" si="60"/>
        <v>9119.4475097110389</v>
      </c>
      <c r="AB30" s="46">
        <f t="shared" si="61"/>
        <v>9484.2254100994815</v>
      </c>
      <c r="AC30" s="46">
        <f t="shared" si="62"/>
        <v>9863.5944265034614</v>
      </c>
      <c r="AD30" s="46">
        <f t="shared" si="63"/>
        <v>10258.1382035636</v>
      </c>
      <c r="AE30" s="46">
        <f t="shared" si="64"/>
        <v>10668.463731706144</v>
      </c>
      <c r="AF30" s="46">
        <f t="shared" si="65"/>
        <v>11095.20228097439</v>
      </c>
      <c r="AG30" s="46">
        <f t="shared" si="66"/>
        <v>11539.010372213366</v>
      </c>
      <c r="AH30" s="46">
        <f t="shared" si="67"/>
        <v>12000.570787101902</v>
      </c>
      <c r="AI30" s="46">
        <f t="shared" si="68"/>
        <v>12480.593618585979</v>
      </c>
      <c r="AJ30" s="46">
        <f t="shared" si="69"/>
        <v>12979.817363329419</v>
      </c>
      <c r="AK30" s="46">
        <f t="shared" si="70"/>
        <v>13499.010057862597</v>
      </c>
      <c r="AL30" s="46">
        <f t="shared" si="71"/>
        <v>14038.970460177101</v>
      </c>
      <c r="AM30" s="46">
        <f t="shared" ref="AM30" si="135">AL30*(1+$C$6)</f>
        <v>14600.529278584185</v>
      </c>
      <c r="AN30" s="46">
        <f t="shared" ref="AN30" si="136">AM30*(1+$C$6)</f>
        <v>15184.550449727552</v>
      </c>
      <c r="AO30" s="46">
        <f t="shared" ref="AO30" si="137">AN30*(1+$C$6)</f>
        <v>15791.932467716655</v>
      </c>
      <c r="AP30" s="46">
        <f t="shared" ref="AP30" si="138">AO30*(1+$C$6)</f>
        <v>16423.609766425321</v>
      </c>
      <c r="AQ30" s="46">
        <f t="shared" ref="AQ30" si="139">AP30*(1+$C$6)</f>
        <v>17080.554157082333</v>
      </c>
      <c r="AR30" s="46">
        <f t="shared" ref="AR30" si="140">AQ30*(1+$C$6)</f>
        <v>17763.776323365626</v>
      </c>
      <c r="AS30" s="46">
        <f t="shared" ref="AS30" si="141">AR30*(1+$C$6)</f>
        <v>18474.327376300251</v>
      </c>
    </row>
    <row r="31" spans="2:45" s="12" customFormat="1" ht="13.2" x14ac:dyDescent="0.25">
      <c r="B31" s="45">
        <f t="shared" si="81"/>
        <v>43</v>
      </c>
      <c r="C31" s="45"/>
      <c r="D31" s="46">
        <f>(D35-D30)/5+D30</f>
        <v>3720</v>
      </c>
      <c r="E31" s="46">
        <f t="shared" ref="E31:AL31" si="142">(E35-E30)/5+E30</f>
        <v>3868.8</v>
      </c>
      <c r="F31" s="46">
        <f t="shared" si="142"/>
        <v>4023.5520000000001</v>
      </c>
      <c r="G31" s="46">
        <f t="shared" si="142"/>
        <v>4184.4940799999995</v>
      </c>
      <c r="H31" s="46">
        <f t="shared" si="142"/>
        <v>4351.8738432</v>
      </c>
      <c r="I31" s="46">
        <f t="shared" si="142"/>
        <v>4525.9487969279999</v>
      </c>
      <c r="J31" s="46">
        <f t="shared" si="142"/>
        <v>4706.9867488051204</v>
      </c>
      <c r="K31" s="46">
        <f t="shared" si="142"/>
        <v>4895.2662187573251</v>
      </c>
      <c r="L31" s="46">
        <f t="shared" si="142"/>
        <v>5091.0768675076188</v>
      </c>
      <c r="M31" s="46">
        <f t="shared" si="142"/>
        <v>5294.7199422079239</v>
      </c>
      <c r="N31" s="46">
        <f t="shared" si="142"/>
        <v>5506.5087398962414</v>
      </c>
      <c r="O31" s="46">
        <f t="shared" si="142"/>
        <v>5726.7690894920906</v>
      </c>
      <c r="P31" s="46">
        <f t="shared" si="142"/>
        <v>5955.8398530717741</v>
      </c>
      <c r="Q31" s="46">
        <f t="shared" si="142"/>
        <v>6194.0734471946462</v>
      </c>
      <c r="R31" s="46">
        <f t="shared" si="142"/>
        <v>6441.8363850824317</v>
      </c>
      <c r="S31" s="46">
        <f t="shared" si="142"/>
        <v>6699.509840485729</v>
      </c>
      <c r="T31" s="46">
        <f t="shared" si="142"/>
        <v>6967.4902341051584</v>
      </c>
      <c r="U31" s="46">
        <f t="shared" si="142"/>
        <v>7246.1898434693649</v>
      </c>
      <c r="V31" s="46">
        <f t="shared" si="142"/>
        <v>7536.0374372081396</v>
      </c>
      <c r="W31" s="46">
        <f t="shared" si="142"/>
        <v>7837.4789346964653</v>
      </c>
      <c r="X31" s="46">
        <f t="shared" si="142"/>
        <v>8150.978092084325</v>
      </c>
      <c r="Y31" s="46">
        <f t="shared" si="142"/>
        <v>8477.0172157676971</v>
      </c>
      <c r="Z31" s="46">
        <f t="shared" si="142"/>
        <v>8816.0979043984044</v>
      </c>
      <c r="AA31" s="46">
        <f t="shared" si="142"/>
        <v>9168.7418205743415</v>
      </c>
      <c r="AB31" s="46">
        <f t="shared" si="142"/>
        <v>9535.4914933973159</v>
      </c>
      <c r="AC31" s="46">
        <f t="shared" si="142"/>
        <v>9916.9111531332092</v>
      </c>
      <c r="AD31" s="46">
        <f t="shared" si="142"/>
        <v>10313.587599258537</v>
      </c>
      <c r="AE31" s="46">
        <f t="shared" si="142"/>
        <v>10726.13110322888</v>
      </c>
      <c r="AF31" s="46">
        <f t="shared" si="142"/>
        <v>11155.176347358036</v>
      </c>
      <c r="AG31" s="46">
        <f t="shared" si="142"/>
        <v>11601.383401252357</v>
      </c>
      <c r="AH31" s="46">
        <f t="shared" si="142"/>
        <v>12065.438737302453</v>
      </c>
      <c r="AI31" s="46">
        <f t="shared" si="142"/>
        <v>12548.056286794552</v>
      </c>
      <c r="AJ31" s="46">
        <f t="shared" si="142"/>
        <v>13049.978538266334</v>
      </c>
      <c r="AK31" s="46">
        <f t="shared" si="142"/>
        <v>13571.97767979699</v>
      </c>
      <c r="AL31" s="46">
        <f t="shared" si="142"/>
        <v>14114.856786988868</v>
      </c>
      <c r="AM31" s="46">
        <f t="shared" ref="AM31:AS31" si="143">(AM35-AM30)/5+AM30</f>
        <v>14679.451058468423</v>
      </c>
      <c r="AN31" s="46">
        <f t="shared" si="143"/>
        <v>15266.62910080716</v>
      </c>
      <c r="AO31" s="46">
        <f t="shared" si="143"/>
        <v>15877.294264839447</v>
      </c>
      <c r="AP31" s="46">
        <f t="shared" si="143"/>
        <v>16512.386035433025</v>
      </c>
      <c r="AQ31" s="46">
        <f t="shared" si="143"/>
        <v>17172.881476850347</v>
      </c>
      <c r="AR31" s="46">
        <f t="shared" si="143"/>
        <v>17859.796735924359</v>
      </c>
      <c r="AS31" s="46">
        <f t="shared" si="143"/>
        <v>18574.188605361334</v>
      </c>
    </row>
    <row r="32" spans="2:45" s="12" customFormat="1" ht="13.2" x14ac:dyDescent="0.25">
      <c r="B32" s="45">
        <f t="shared" si="81"/>
        <v>44</v>
      </c>
      <c r="C32" s="45"/>
      <c r="D32" s="46">
        <f>(D35-D30)/5+D31</f>
        <v>3740</v>
      </c>
      <c r="E32" s="46">
        <f t="shared" ref="E32:AL32" si="144">(E35-E30)/5+E31</f>
        <v>3889.6000000000004</v>
      </c>
      <c r="F32" s="46">
        <f t="shared" si="144"/>
        <v>4045.1840000000002</v>
      </c>
      <c r="G32" s="46">
        <f t="shared" si="144"/>
        <v>4206.9913599999991</v>
      </c>
      <c r="H32" s="46">
        <f t="shared" si="144"/>
        <v>4375.2710144000002</v>
      </c>
      <c r="I32" s="46">
        <f t="shared" si="144"/>
        <v>4550.2818549759995</v>
      </c>
      <c r="J32" s="46">
        <f t="shared" si="144"/>
        <v>4732.2931291750401</v>
      </c>
      <c r="K32" s="46">
        <f t="shared" si="144"/>
        <v>4921.5848543420416</v>
      </c>
      <c r="L32" s="46">
        <f t="shared" si="144"/>
        <v>5118.4482485157241</v>
      </c>
      <c r="M32" s="46">
        <f t="shared" si="144"/>
        <v>5323.1861784563534</v>
      </c>
      <c r="N32" s="46">
        <f t="shared" si="144"/>
        <v>5536.1136255946085</v>
      </c>
      <c r="O32" s="46">
        <f t="shared" si="144"/>
        <v>5757.5581706183921</v>
      </c>
      <c r="P32" s="46">
        <f t="shared" si="144"/>
        <v>5987.8604974431273</v>
      </c>
      <c r="Q32" s="46">
        <f t="shared" si="144"/>
        <v>6227.3749173408542</v>
      </c>
      <c r="R32" s="46">
        <f t="shared" si="144"/>
        <v>6476.4699140344874</v>
      </c>
      <c r="S32" s="46">
        <f t="shared" si="144"/>
        <v>6735.5287105958669</v>
      </c>
      <c r="T32" s="46">
        <f t="shared" si="144"/>
        <v>7004.9498590197018</v>
      </c>
      <c r="U32" s="46">
        <f t="shared" si="144"/>
        <v>7285.1478533804902</v>
      </c>
      <c r="V32" s="46">
        <f t="shared" si="144"/>
        <v>7576.5537675157102</v>
      </c>
      <c r="W32" s="46">
        <f t="shared" si="144"/>
        <v>7879.6159182163383</v>
      </c>
      <c r="X32" s="46">
        <f t="shared" si="144"/>
        <v>8194.8005549449936</v>
      </c>
      <c r="Y32" s="46">
        <f t="shared" si="144"/>
        <v>8522.5925771427919</v>
      </c>
      <c r="Z32" s="46">
        <f t="shared" si="144"/>
        <v>8863.4962802285027</v>
      </c>
      <c r="AA32" s="46">
        <f t="shared" si="144"/>
        <v>9218.0361314376441</v>
      </c>
      <c r="AB32" s="46">
        <f t="shared" si="144"/>
        <v>9586.7575766951504</v>
      </c>
      <c r="AC32" s="46">
        <f t="shared" si="144"/>
        <v>9970.2278797629569</v>
      </c>
      <c r="AD32" s="46">
        <f t="shared" si="144"/>
        <v>10369.036994953474</v>
      </c>
      <c r="AE32" s="46">
        <f t="shared" si="144"/>
        <v>10783.798474751615</v>
      </c>
      <c r="AF32" s="46">
        <f t="shared" si="144"/>
        <v>11215.150413741681</v>
      </c>
      <c r="AG32" s="46">
        <f t="shared" si="144"/>
        <v>11663.756430291347</v>
      </c>
      <c r="AH32" s="46">
        <f t="shared" si="144"/>
        <v>12130.306687503004</v>
      </c>
      <c r="AI32" s="46">
        <f t="shared" si="144"/>
        <v>12615.518955003125</v>
      </c>
      <c r="AJ32" s="46">
        <f t="shared" si="144"/>
        <v>13120.139713203249</v>
      </c>
      <c r="AK32" s="46">
        <f t="shared" si="144"/>
        <v>13644.945301731383</v>
      </c>
      <c r="AL32" s="46">
        <f t="shared" si="144"/>
        <v>14190.743113800636</v>
      </c>
      <c r="AM32" s="46">
        <f t="shared" ref="AM32:AS32" si="145">(AM35-AM30)/5+AM31</f>
        <v>14758.372838352661</v>
      </c>
      <c r="AN32" s="46">
        <f t="shared" si="145"/>
        <v>15348.707751886768</v>
      </c>
      <c r="AO32" s="46">
        <f t="shared" si="145"/>
        <v>15962.65606196224</v>
      </c>
      <c r="AP32" s="46">
        <f t="shared" si="145"/>
        <v>16601.162304440728</v>
      </c>
      <c r="AQ32" s="46">
        <f t="shared" si="145"/>
        <v>17265.208796618361</v>
      </c>
      <c r="AR32" s="46">
        <f t="shared" si="145"/>
        <v>17955.817148483093</v>
      </c>
      <c r="AS32" s="46">
        <f t="shared" si="145"/>
        <v>18674.049834422418</v>
      </c>
    </row>
    <row r="33" spans="2:45" s="12" customFormat="1" ht="13.2" x14ac:dyDescent="0.25">
      <c r="B33" s="45">
        <f t="shared" si="81"/>
        <v>45</v>
      </c>
      <c r="C33" s="45"/>
      <c r="D33" s="46">
        <f>(D35-D30)/5+D32</f>
        <v>3760</v>
      </c>
      <c r="E33" s="46">
        <f t="shared" ref="E33:AL33" si="146">(E35-E30)/5+E32</f>
        <v>3910.4000000000005</v>
      </c>
      <c r="F33" s="46">
        <f t="shared" si="146"/>
        <v>4066.8160000000003</v>
      </c>
      <c r="G33" s="46">
        <f t="shared" si="146"/>
        <v>4229.4886399999987</v>
      </c>
      <c r="H33" s="46">
        <f t="shared" si="146"/>
        <v>4398.6681856000005</v>
      </c>
      <c r="I33" s="46">
        <f t="shared" si="146"/>
        <v>4574.6149130239992</v>
      </c>
      <c r="J33" s="46">
        <f t="shared" si="146"/>
        <v>4757.5995095449598</v>
      </c>
      <c r="K33" s="46">
        <f t="shared" si="146"/>
        <v>4947.9034899267581</v>
      </c>
      <c r="L33" s="46">
        <f t="shared" si="146"/>
        <v>5145.8196295238295</v>
      </c>
      <c r="M33" s="46">
        <f t="shared" si="146"/>
        <v>5351.652414704783</v>
      </c>
      <c r="N33" s="46">
        <f t="shared" si="146"/>
        <v>5565.7185112929756</v>
      </c>
      <c r="O33" s="46">
        <f t="shared" si="146"/>
        <v>5788.3472517446935</v>
      </c>
      <c r="P33" s="46">
        <f t="shared" si="146"/>
        <v>6019.8811418144805</v>
      </c>
      <c r="Q33" s="46">
        <f t="shared" si="146"/>
        <v>6260.6763874870621</v>
      </c>
      <c r="R33" s="46">
        <f t="shared" si="146"/>
        <v>6511.1034429865431</v>
      </c>
      <c r="S33" s="46">
        <f t="shared" si="146"/>
        <v>6771.5475807060047</v>
      </c>
      <c r="T33" s="46">
        <f t="shared" si="146"/>
        <v>7042.4094839342451</v>
      </c>
      <c r="U33" s="46">
        <f t="shared" si="146"/>
        <v>7324.1058632916156</v>
      </c>
      <c r="V33" s="46">
        <f t="shared" si="146"/>
        <v>7617.0700978232808</v>
      </c>
      <c r="W33" s="46">
        <f t="shared" si="146"/>
        <v>7921.7529017362112</v>
      </c>
      <c r="X33" s="46">
        <f t="shared" si="146"/>
        <v>8238.6230178056612</v>
      </c>
      <c r="Y33" s="46">
        <f t="shared" si="146"/>
        <v>8568.1679385178868</v>
      </c>
      <c r="Z33" s="46">
        <f t="shared" si="146"/>
        <v>8910.894656058601</v>
      </c>
      <c r="AA33" s="46">
        <f t="shared" si="146"/>
        <v>9267.3304423009467</v>
      </c>
      <c r="AB33" s="46">
        <f t="shared" si="146"/>
        <v>9638.0236599929849</v>
      </c>
      <c r="AC33" s="46">
        <f t="shared" si="146"/>
        <v>10023.544606392705</v>
      </c>
      <c r="AD33" s="46">
        <f t="shared" si="146"/>
        <v>10424.486390648412</v>
      </c>
      <c r="AE33" s="46">
        <f t="shared" si="146"/>
        <v>10841.46584627435</v>
      </c>
      <c r="AF33" s="46">
        <f t="shared" si="146"/>
        <v>11275.124480125327</v>
      </c>
      <c r="AG33" s="46">
        <f t="shared" si="146"/>
        <v>11726.129459330337</v>
      </c>
      <c r="AH33" s="46">
        <f t="shared" si="146"/>
        <v>12195.174637703554</v>
      </c>
      <c r="AI33" s="46">
        <f t="shared" si="146"/>
        <v>12682.981623211697</v>
      </c>
      <c r="AJ33" s="46">
        <f t="shared" si="146"/>
        <v>13190.300888140164</v>
      </c>
      <c r="AK33" s="46">
        <f t="shared" si="146"/>
        <v>13717.912923665775</v>
      </c>
      <c r="AL33" s="46">
        <f t="shared" si="146"/>
        <v>14266.629440612403</v>
      </c>
      <c r="AM33" s="46">
        <f t="shared" ref="AM33:AS33" si="147">(AM35-AM30)/5+AM32</f>
        <v>14837.2946182369</v>
      </c>
      <c r="AN33" s="46">
        <f t="shared" si="147"/>
        <v>15430.786402966376</v>
      </c>
      <c r="AO33" s="46">
        <f t="shared" si="147"/>
        <v>16048.017859085032</v>
      </c>
      <c r="AP33" s="46">
        <f t="shared" si="147"/>
        <v>16689.938573448431</v>
      </c>
      <c r="AQ33" s="46">
        <f t="shared" si="147"/>
        <v>17357.536116386374</v>
      </c>
      <c r="AR33" s="46">
        <f t="shared" si="147"/>
        <v>18051.837561041826</v>
      </c>
      <c r="AS33" s="46">
        <f t="shared" si="147"/>
        <v>18773.911063483501</v>
      </c>
    </row>
    <row r="34" spans="2:45" s="12" customFormat="1" ht="13.2" x14ac:dyDescent="0.25">
      <c r="B34" s="45">
        <f t="shared" si="81"/>
        <v>46</v>
      </c>
      <c r="C34" s="45"/>
      <c r="D34" s="46">
        <f>(D35-D30)/5+D33</f>
        <v>3780</v>
      </c>
      <c r="E34" s="46">
        <f t="shared" ref="E34:AL34" si="148">(E35-E30)/5+E33</f>
        <v>3931.2000000000007</v>
      </c>
      <c r="F34" s="46">
        <f t="shared" si="148"/>
        <v>4088.4480000000003</v>
      </c>
      <c r="G34" s="46">
        <f t="shared" si="148"/>
        <v>4251.9859199999983</v>
      </c>
      <c r="H34" s="46">
        <f t="shared" si="148"/>
        <v>4422.0653568000007</v>
      </c>
      <c r="I34" s="46">
        <f t="shared" si="148"/>
        <v>4598.9479710719988</v>
      </c>
      <c r="J34" s="46">
        <f t="shared" si="148"/>
        <v>4782.9058899148795</v>
      </c>
      <c r="K34" s="46">
        <f t="shared" si="148"/>
        <v>4974.2221255114746</v>
      </c>
      <c r="L34" s="46">
        <f t="shared" si="148"/>
        <v>5173.1910105319348</v>
      </c>
      <c r="M34" s="46">
        <f t="shared" si="148"/>
        <v>5380.1186509532126</v>
      </c>
      <c r="N34" s="46">
        <f t="shared" si="148"/>
        <v>5595.3233969913426</v>
      </c>
      <c r="O34" s="46">
        <f t="shared" si="148"/>
        <v>5819.1363328709949</v>
      </c>
      <c r="P34" s="46">
        <f t="shared" si="148"/>
        <v>6051.9017861858338</v>
      </c>
      <c r="Q34" s="46">
        <f t="shared" si="148"/>
        <v>6293.9778576332701</v>
      </c>
      <c r="R34" s="46">
        <f t="shared" si="148"/>
        <v>6545.7369719385988</v>
      </c>
      <c r="S34" s="46">
        <f t="shared" si="148"/>
        <v>6807.5664508161426</v>
      </c>
      <c r="T34" s="46">
        <f t="shared" si="148"/>
        <v>7079.8691088487885</v>
      </c>
      <c r="U34" s="46">
        <f t="shared" si="148"/>
        <v>7363.063873202741</v>
      </c>
      <c r="V34" s="46">
        <f t="shared" si="148"/>
        <v>7657.5864281308513</v>
      </c>
      <c r="W34" s="46">
        <f t="shared" si="148"/>
        <v>7963.8898852560842</v>
      </c>
      <c r="X34" s="46">
        <f t="shared" si="148"/>
        <v>8282.4454806663289</v>
      </c>
      <c r="Y34" s="46">
        <f t="shared" si="148"/>
        <v>8613.7432998929817</v>
      </c>
      <c r="Z34" s="46">
        <f t="shared" si="148"/>
        <v>8958.2930318886993</v>
      </c>
      <c r="AA34" s="46">
        <f t="shared" si="148"/>
        <v>9316.6247531642493</v>
      </c>
      <c r="AB34" s="46">
        <f t="shared" si="148"/>
        <v>9689.2897432908194</v>
      </c>
      <c r="AC34" s="46">
        <f t="shared" si="148"/>
        <v>10076.861333022453</v>
      </c>
      <c r="AD34" s="46">
        <f t="shared" si="148"/>
        <v>10479.935786343349</v>
      </c>
      <c r="AE34" s="46">
        <f t="shared" si="148"/>
        <v>10899.133217797085</v>
      </c>
      <c r="AF34" s="46">
        <f t="shared" si="148"/>
        <v>11335.098546508973</v>
      </c>
      <c r="AG34" s="46">
        <f t="shared" si="148"/>
        <v>11788.502488369328</v>
      </c>
      <c r="AH34" s="46">
        <f t="shared" si="148"/>
        <v>12260.042587904105</v>
      </c>
      <c r="AI34" s="46">
        <f t="shared" si="148"/>
        <v>12750.44429142027</v>
      </c>
      <c r="AJ34" s="46">
        <f t="shared" si="148"/>
        <v>13260.462063077079</v>
      </c>
      <c r="AK34" s="46">
        <f t="shared" si="148"/>
        <v>13790.880545600168</v>
      </c>
      <c r="AL34" s="46">
        <f t="shared" si="148"/>
        <v>14342.515767424171</v>
      </c>
      <c r="AM34" s="46">
        <f t="shared" ref="AM34:AS34" si="149">(AM35-AM30)/5+AM33</f>
        <v>14916.216398121138</v>
      </c>
      <c r="AN34" s="46">
        <f t="shared" si="149"/>
        <v>15512.865054045984</v>
      </c>
      <c r="AO34" s="46">
        <f t="shared" si="149"/>
        <v>16133.379656207824</v>
      </c>
      <c r="AP34" s="46">
        <f t="shared" si="149"/>
        <v>16778.714842456135</v>
      </c>
      <c r="AQ34" s="46">
        <f t="shared" si="149"/>
        <v>17449.863436154388</v>
      </c>
      <c r="AR34" s="46">
        <f t="shared" si="149"/>
        <v>18147.857973600559</v>
      </c>
      <c r="AS34" s="46">
        <f t="shared" si="149"/>
        <v>18873.772292544585</v>
      </c>
    </row>
    <row r="35" spans="2:45" s="12" customFormat="1" ht="13.2" x14ac:dyDescent="0.25">
      <c r="B35" s="45">
        <f t="shared" si="81"/>
        <v>47</v>
      </c>
      <c r="C35" s="45" t="str">
        <f>'DOSM Wages Report'!B13</f>
        <v>45-49</v>
      </c>
      <c r="D35" s="46">
        <f>_xlfn.XLOOKUP(C35,'DOSM Wages Report'!$B$7:$B$17,'DOSM Wages Report'!$C$7:$C$17,,0,)</f>
        <v>3800</v>
      </c>
      <c r="E35" s="46">
        <f t="shared" si="88"/>
        <v>3952</v>
      </c>
      <c r="F35" s="46">
        <f t="shared" si="89"/>
        <v>4110.08</v>
      </c>
      <c r="G35" s="46">
        <f t="shared" si="40"/>
        <v>4274.4831999999997</v>
      </c>
      <c r="H35" s="46">
        <f t="shared" si="41"/>
        <v>4445.462528</v>
      </c>
      <c r="I35" s="46">
        <f t="shared" si="42"/>
        <v>4623.2810291200003</v>
      </c>
      <c r="J35" s="46">
        <f t="shared" si="43"/>
        <v>4808.2122702848001</v>
      </c>
      <c r="K35" s="46">
        <f t="shared" si="44"/>
        <v>5000.540761096192</v>
      </c>
      <c r="L35" s="46">
        <f t="shared" si="45"/>
        <v>5200.5623915400402</v>
      </c>
      <c r="M35" s="46">
        <f t="shared" si="46"/>
        <v>5408.5848872016422</v>
      </c>
      <c r="N35" s="46">
        <f t="shared" si="47"/>
        <v>5624.9282826897079</v>
      </c>
      <c r="O35" s="46">
        <f t="shared" si="48"/>
        <v>5849.9254139972963</v>
      </c>
      <c r="P35" s="46">
        <f t="shared" si="49"/>
        <v>6083.9224305571888</v>
      </c>
      <c r="Q35" s="46">
        <f t="shared" si="50"/>
        <v>6327.2793277794763</v>
      </c>
      <c r="R35" s="46">
        <f t="shared" si="51"/>
        <v>6580.3705008906554</v>
      </c>
      <c r="S35" s="46">
        <f t="shared" si="52"/>
        <v>6843.5853209262823</v>
      </c>
      <c r="T35" s="46">
        <f t="shared" si="53"/>
        <v>7117.3287337633337</v>
      </c>
      <c r="U35" s="46">
        <f t="shared" si="54"/>
        <v>7402.0218831138673</v>
      </c>
      <c r="V35" s="46">
        <f t="shared" si="55"/>
        <v>7698.1027584384219</v>
      </c>
      <c r="W35" s="46">
        <f t="shared" si="56"/>
        <v>8006.026868775959</v>
      </c>
      <c r="X35" s="46">
        <f t="shared" si="57"/>
        <v>8326.2679435269984</v>
      </c>
      <c r="Y35" s="46">
        <f t="shared" si="58"/>
        <v>8659.3186612680784</v>
      </c>
      <c r="Z35" s="46">
        <f t="shared" si="59"/>
        <v>9005.6914077188012</v>
      </c>
      <c r="AA35" s="46">
        <f t="shared" si="60"/>
        <v>9365.9190640275538</v>
      </c>
      <c r="AB35" s="46">
        <f t="shared" si="61"/>
        <v>9740.5558265886557</v>
      </c>
      <c r="AC35" s="46">
        <f t="shared" si="62"/>
        <v>10130.178059652202</v>
      </c>
      <c r="AD35" s="46">
        <f t="shared" si="63"/>
        <v>10535.38518203829</v>
      </c>
      <c r="AE35" s="46">
        <f t="shared" si="64"/>
        <v>10956.800589319822</v>
      </c>
      <c r="AF35" s="46">
        <f t="shared" si="65"/>
        <v>11395.072612892616</v>
      </c>
      <c r="AG35" s="46">
        <f t="shared" si="66"/>
        <v>11850.875517408322</v>
      </c>
      <c r="AH35" s="46">
        <f t="shared" si="67"/>
        <v>12324.910538104656</v>
      </c>
      <c r="AI35" s="46">
        <f t="shared" si="68"/>
        <v>12817.906959628843</v>
      </c>
      <c r="AJ35" s="46">
        <f t="shared" si="69"/>
        <v>13330.623238013997</v>
      </c>
      <c r="AK35" s="46">
        <f t="shared" si="70"/>
        <v>13863.848167534557</v>
      </c>
      <c r="AL35" s="46">
        <f t="shared" si="71"/>
        <v>14418.40209423594</v>
      </c>
      <c r="AM35" s="46">
        <f t="shared" ref="AM35" si="150">AL35*(1+$C$6)</f>
        <v>14995.138178005378</v>
      </c>
      <c r="AN35" s="46">
        <f t="shared" ref="AN35" si="151">AM35*(1+$C$6)</f>
        <v>15594.943705125594</v>
      </c>
      <c r="AO35" s="46">
        <f t="shared" ref="AO35" si="152">AN35*(1+$C$6)</f>
        <v>16218.741453330618</v>
      </c>
      <c r="AP35" s="46">
        <f t="shared" ref="AP35" si="153">AO35*(1+$C$6)</f>
        <v>16867.491111463845</v>
      </c>
      <c r="AQ35" s="46">
        <f t="shared" ref="AQ35" si="154">AP35*(1+$C$6)</f>
        <v>17542.190755922398</v>
      </c>
      <c r="AR35" s="46">
        <f t="shared" ref="AR35" si="155">AQ35*(1+$C$6)</f>
        <v>18243.878386159296</v>
      </c>
      <c r="AS35" s="46">
        <f t="shared" ref="AS35" si="156">AR35*(1+$C$6)</f>
        <v>18973.633521605669</v>
      </c>
    </row>
    <row r="36" spans="2:45" s="12" customFormat="1" ht="13.2" x14ac:dyDescent="0.25">
      <c r="B36" s="45">
        <f t="shared" si="81"/>
        <v>48</v>
      </c>
      <c r="C36" s="45"/>
      <c r="D36" s="46">
        <f>(D40-D35)/5+D35</f>
        <v>3769</v>
      </c>
      <c r="E36" s="46">
        <f t="shared" ref="E36:AL36" si="157">(E40-E35)/5+E35</f>
        <v>3919.76</v>
      </c>
      <c r="F36" s="46">
        <f t="shared" si="157"/>
        <v>4076.5504000000001</v>
      </c>
      <c r="G36" s="46">
        <f t="shared" si="157"/>
        <v>4239.6124159999999</v>
      </c>
      <c r="H36" s="46">
        <f t="shared" si="157"/>
        <v>4409.1969126399999</v>
      </c>
      <c r="I36" s="46">
        <f t="shared" si="157"/>
        <v>4585.5647891456001</v>
      </c>
      <c r="J36" s="46">
        <f t="shared" si="157"/>
        <v>4768.9873807114245</v>
      </c>
      <c r="K36" s="46">
        <f t="shared" si="157"/>
        <v>4959.7468759398807</v>
      </c>
      <c r="L36" s="46">
        <f t="shared" si="157"/>
        <v>5158.1367509774764</v>
      </c>
      <c r="M36" s="46">
        <f t="shared" si="157"/>
        <v>5364.4622210165762</v>
      </c>
      <c r="N36" s="46">
        <f t="shared" si="157"/>
        <v>5579.0407098572396</v>
      </c>
      <c r="O36" s="46">
        <f t="shared" si="157"/>
        <v>5802.202338251529</v>
      </c>
      <c r="P36" s="46">
        <f t="shared" si="157"/>
        <v>6034.290431781591</v>
      </c>
      <c r="Q36" s="46">
        <f t="shared" si="157"/>
        <v>6275.6620490528539</v>
      </c>
      <c r="R36" s="46">
        <f t="shared" si="157"/>
        <v>6526.6885310149682</v>
      </c>
      <c r="S36" s="46">
        <f t="shared" si="157"/>
        <v>6787.7560722555681</v>
      </c>
      <c r="T36" s="46">
        <f t="shared" si="157"/>
        <v>7059.2663151457909</v>
      </c>
      <c r="U36" s="46">
        <f t="shared" si="157"/>
        <v>7341.6369677516223</v>
      </c>
      <c r="V36" s="46">
        <f t="shared" si="157"/>
        <v>7635.3024464616874</v>
      </c>
      <c r="W36" s="46">
        <f t="shared" si="157"/>
        <v>7940.7145443201553</v>
      </c>
      <c r="X36" s="46">
        <f t="shared" si="157"/>
        <v>8258.3431260929628</v>
      </c>
      <c r="Y36" s="46">
        <f t="shared" si="157"/>
        <v>8588.6768511366809</v>
      </c>
      <c r="Z36" s="46">
        <f t="shared" si="157"/>
        <v>8932.2239251821484</v>
      </c>
      <c r="AA36" s="46">
        <f t="shared" si="157"/>
        <v>9289.5128821894341</v>
      </c>
      <c r="AB36" s="46">
        <f t="shared" si="157"/>
        <v>9661.0933974770123</v>
      </c>
      <c r="AC36" s="46">
        <f t="shared" si="157"/>
        <v>10047.537133376092</v>
      </c>
      <c r="AD36" s="46">
        <f t="shared" si="157"/>
        <v>10449.438618711136</v>
      </c>
      <c r="AE36" s="46">
        <f t="shared" si="157"/>
        <v>10867.416163459582</v>
      </c>
      <c r="AF36" s="46">
        <f t="shared" si="157"/>
        <v>11302.112809997965</v>
      </c>
      <c r="AG36" s="46">
        <f t="shared" si="157"/>
        <v>11754.197322397886</v>
      </c>
      <c r="AH36" s="46">
        <f t="shared" si="157"/>
        <v>12224.365215293801</v>
      </c>
      <c r="AI36" s="46">
        <f t="shared" si="157"/>
        <v>12713.339823905555</v>
      </c>
      <c r="AJ36" s="46">
        <f t="shared" si="157"/>
        <v>13221.873416861778</v>
      </c>
      <c r="AK36" s="46">
        <f t="shared" si="157"/>
        <v>13750.748353536248</v>
      </c>
      <c r="AL36" s="46">
        <f t="shared" si="157"/>
        <v>14300.778287677698</v>
      </c>
      <c r="AM36" s="46">
        <f t="shared" ref="AM36:AS36" si="158">(AM40-AM35)/5+AM35</f>
        <v>14872.809419184807</v>
      </c>
      <c r="AN36" s="46">
        <f t="shared" si="158"/>
        <v>15467.7217959522</v>
      </c>
      <c r="AO36" s="46">
        <f t="shared" si="158"/>
        <v>16086.43066779029</v>
      </c>
      <c r="AP36" s="46">
        <f t="shared" si="158"/>
        <v>16729.887894501902</v>
      </c>
      <c r="AQ36" s="46">
        <f t="shared" si="158"/>
        <v>17399.083410281979</v>
      </c>
      <c r="AR36" s="46">
        <f t="shared" si="158"/>
        <v>18095.046746693257</v>
      </c>
      <c r="AS36" s="46">
        <f t="shared" si="158"/>
        <v>18818.84861656099</v>
      </c>
    </row>
    <row r="37" spans="2:45" s="12" customFormat="1" ht="13.2" x14ac:dyDescent="0.25">
      <c r="B37" s="45">
        <f t="shared" si="81"/>
        <v>49</v>
      </c>
      <c r="C37" s="45"/>
      <c r="D37" s="46">
        <f>(D40-D35)/5+D36</f>
        <v>3738</v>
      </c>
      <c r="E37" s="46">
        <f t="shared" ref="E37:AL37" si="159">(E40-E35)/5+E36</f>
        <v>3887.5200000000004</v>
      </c>
      <c r="F37" s="46">
        <f t="shared" si="159"/>
        <v>4043.0208000000002</v>
      </c>
      <c r="G37" s="46">
        <f t="shared" si="159"/>
        <v>4204.7416320000002</v>
      </c>
      <c r="H37" s="46">
        <f t="shared" si="159"/>
        <v>4372.9312972799999</v>
      </c>
      <c r="I37" s="46">
        <f t="shared" si="159"/>
        <v>4547.8485491711999</v>
      </c>
      <c r="J37" s="46">
        <f t="shared" si="159"/>
        <v>4729.762491138049</v>
      </c>
      <c r="K37" s="46">
        <f t="shared" si="159"/>
        <v>4918.9529907835695</v>
      </c>
      <c r="L37" s="46">
        <f t="shared" si="159"/>
        <v>5115.7111104149126</v>
      </c>
      <c r="M37" s="46">
        <f t="shared" si="159"/>
        <v>5320.3395548315102</v>
      </c>
      <c r="N37" s="46">
        <f t="shared" si="159"/>
        <v>5533.1531370247712</v>
      </c>
      <c r="O37" s="46">
        <f t="shared" si="159"/>
        <v>5754.4792625057617</v>
      </c>
      <c r="P37" s="46">
        <f t="shared" si="159"/>
        <v>5984.6584330059932</v>
      </c>
      <c r="Q37" s="46">
        <f t="shared" si="159"/>
        <v>6224.0447703262316</v>
      </c>
      <c r="R37" s="46">
        <f t="shared" si="159"/>
        <v>6473.0065611392811</v>
      </c>
      <c r="S37" s="46">
        <f t="shared" si="159"/>
        <v>6731.926823584854</v>
      </c>
      <c r="T37" s="46">
        <f t="shared" si="159"/>
        <v>7001.2038965282482</v>
      </c>
      <c r="U37" s="46">
        <f t="shared" si="159"/>
        <v>7281.2520523893772</v>
      </c>
      <c r="V37" s="46">
        <f t="shared" si="159"/>
        <v>7572.5021344849529</v>
      </c>
      <c r="W37" s="46">
        <f t="shared" si="159"/>
        <v>7875.4022198643515</v>
      </c>
      <c r="X37" s="46">
        <f t="shared" si="159"/>
        <v>8190.4183086589264</v>
      </c>
      <c r="Y37" s="46">
        <f t="shared" si="159"/>
        <v>8518.0350410052833</v>
      </c>
      <c r="Z37" s="46">
        <f t="shared" si="159"/>
        <v>8858.7564426454956</v>
      </c>
      <c r="AA37" s="46">
        <f t="shared" si="159"/>
        <v>9213.1067003513144</v>
      </c>
      <c r="AB37" s="46">
        <f t="shared" si="159"/>
        <v>9581.630968365369</v>
      </c>
      <c r="AC37" s="46">
        <f t="shared" si="159"/>
        <v>9964.8962070999823</v>
      </c>
      <c r="AD37" s="46">
        <f t="shared" si="159"/>
        <v>10363.492055383982</v>
      </c>
      <c r="AE37" s="46">
        <f t="shared" si="159"/>
        <v>10778.031737599342</v>
      </c>
      <c r="AF37" s="46">
        <f t="shared" si="159"/>
        <v>11209.153007103314</v>
      </c>
      <c r="AG37" s="46">
        <f t="shared" si="159"/>
        <v>11657.51912738745</v>
      </c>
      <c r="AH37" s="46">
        <f t="shared" si="159"/>
        <v>12123.819892482947</v>
      </c>
      <c r="AI37" s="46">
        <f t="shared" si="159"/>
        <v>12608.772688182267</v>
      </c>
      <c r="AJ37" s="46">
        <f t="shared" si="159"/>
        <v>13113.123595709558</v>
      </c>
      <c r="AK37" s="46">
        <f t="shared" si="159"/>
        <v>13637.648539537939</v>
      </c>
      <c r="AL37" s="46">
        <f t="shared" si="159"/>
        <v>14183.154481119456</v>
      </c>
      <c r="AM37" s="46">
        <f t="shared" ref="AM37:AS37" si="160">(AM40-AM35)/5+AM36</f>
        <v>14750.480660364236</v>
      </c>
      <c r="AN37" s="46">
        <f t="shared" si="160"/>
        <v>15340.499886778807</v>
      </c>
      <c r="AO37" s="46">
        <f t="shared" si="160"/>
        <v>15954.119882249961</v>
      </c>
      <c r="AP37" s="46">
        <f t="shared" si="160"/>
        <v>16592.284677539959</v>
      </c>
      <c r="AQ37" s="46">
        <f t="shared" si="160"/>
        <v>17255.97606464156</v>
      </c>
      <c r="AR37" s="46">
        <f t="shared" si="160"/>
        <v>17946.215107227217</v>
      </c>
      <c r="AS37" s="46">
        <f t="shared" si="160"/>
        <v>18664.063711516312</v>
      </c>
    </row>
    <row r="38" spans="2:45" s="12" customFormat="1" ht="13.2" x14ac:dyDescent="0.25">
      <c r="B38" s="45">
        <f t="shared" si="81"/>
        <v>50</v>
      </c>
      <c r="C38" s="45"/>
      <c r="D38" s="46">
        <f>(D40-D35)/5+D37</f>
        <v>3707</v>
      </c>
      <c r="E38" s="46">
        <f t="shared" ref="E38:AL38" si="161">(E40-E35)/5+E37</f>
        <v>3855.2800000000007</v>
      </c>
      <c r="F38" s="46">
        <f t="shared" si="161"/>
        <v>4009.4912000000004</v>
      </c>
      <c r="G38" s="46">
        <f t="shared" si="161"/>
        <v>4169.8708480000005</v>
      </c>
      <c r="H38" s="46">
        <f t="shared" si="161"/>
        <v>4336.6656819199998</v>
      </c>
      <c r="I38" s="46">
        <f t="shared" si="161"/>
        <v>4510.1323091967997</v>
      </c>
      <c r="J38" s="46">
        <f t="shared" si="161"/>
        <v>4690.5376015646734</v>
      </c>
      <c r="K38" s="46">
        <f t="shared" si="161"/>
        <v>4878.1591056272582</v>
      </c>
      <c r="L38" s="46">
        <f t="shared" si="161"/>
        <v>5073.2854698523488</v>
      </c>
      <c r="M38" s="46">
        <f t="shared" si="161"/>
        <v>5276.2168886464442</v>
      </c>
      <c r="N38" s="46">
        <f t="shared" si="161"/>
        <v>5487.2655641923029</v>
      </c>
      <c r="O38" s="46">
        <f t="shared" si="161"/>
        <v>5706.7561867599943</v>
      </c>
      <c r="P38" s="46">
        <f t="shared" si="161"/>
        <v>5935.0264342303954</v>
      </c>
      <c r="Q38" s="46">
        <f t="shared" si="161"/>
        <v>6172.4274915996093</v>
      </c>
      <c r="R38" s="46">
        <f t="shared" si="161"/>
        <v>6419.3245912635939</v>
      </c>
      <c r="S38" s="46">
        <f t="shared" si="161"/>
        <v>6676.0975749141398</v>
      </c>
      <c r="T38" s="46">
        <f t="shared" si="161"/>
        <v>6943.1414779107054</v>
      </c>
      <c r="U38" s="46">
        <f t="shared" si="161"/>
        <v>7220.8671370271322</v>
      </c>
      <c r="V38" s="46">
        <f t="shared" si="161"/>
        <v>7509.7018225082184</v>
      </c>
      <c r="W38" s="46">
        <f t="shared" si="161"/>
        <v>7810.0898954085478</v>
      </c>
      <c r="X38" s="46">
        <f t="shared" si="161"/>
        <v>8122.49349122489</v>
      </c>
      <c r="Y38" s="46">
        <f t="shared" si="161"/>
        <v>8447.3932308738858</v>
      </c>
      <c r="Z38" s="46">
        <f t="shared" si="161"/>
        <v>8785.2889601088427</v>
      </c>
      <c r="AA38" s="46">
        <f t="shared" si="161"/>
        <v>9136.7005185131948</v>
      </c>
      <c r="AB38" s="46">
        <f t="shared" si="161"/>
        <v>9502.1685392537256</v>
      </c>
      <c r="AC38" s="46">
        <f t="shared" si="161"/>
        <v>9882.2552808238725</v>
      </c>
      <c r="AD38" s="46">
        <f t="shared" si="161"/>
        <v>10277.545492056828</v>
      </c>
      <c r="AE38" s="46">
        <f t="shared" si="161"/>
        <v>10688.647311739101</v>
      </c>
      <c r="AF38" s="46">
        <f t="shared" si="161"/>
        <v>11116.193204208663</v>
      </c>
      <c r="AG38" s="46">
        <f t="shared" si="161"/>
        <v>11560.840932377014</v>
      </c>
      <c r="AH38" s="46">
        <f t="shared" si="161"/>
        <v>12023.274569672092</v>
      </c>
      <c r="AI38" s="46">
        <f t="shared" si="161"/>
        <v>12504.20555245898</v>
      </c>
      <c r="AJ38" s="46">
        <f t="shared" si="161"/>
        <v>13004.373774557338</v>
      </c>
      <c r="AK38" s="46">
        <f t="shared" si="161"/>
        <v>13524.548725539629</v>
      </c>
      <c r="AL38" s="46">
        <f t="shared" si="161"/>
        <v>14065.530674561214</v>
      </c>
      <c r="AM38" s="46">
        <f t="shared" ref="AM38:AS38" si="162">(AM40-AM35)/5+AM37</f>
        <v>14628.151901543664</v>
      </c>
      <c r="AN38" s="46">
        <f t="shared" si="162"/>
        <v>15213.277977605414</v>
      </c>
      <c r="AO38" s="46">
        <f t="shared" si="162"/>
        <v>15821.809096709632</v>
      </c>
      <c r="AP38" s="46">
        <f t="shared" si="162"/>
        <v>16454.681460578016</v>
      </c>
      <c r="AQ38" s="46">
        <f t="shared" si="162"/>
        <v>17112.868719001141</v>
      </c>
      <c r="AR38" s="46">
        <f t="shared" si="162"/>
        <v>17797.383467761178</v>
      </c>
      <c r="AS38" s="46">
        <f t="shared" si="162"/>
        <v>18509.278806471633</v>
      </c>
    </row>
    <row r="39" spans="2:45" s="12" customFormat="1" ht="13.2" x14ac:dyDescent="0.25">
      <c r="B39" s="45">
        <f t="shared" si="81"/>
        <v>51</v>
      </c>
      <c r="C39" s="45"/>
      <c r="D39" s="46">
        <f>(D40-D35)/5+D38</f>
        <v>3676</v>
      </c>
      <c r="E39" s="46">
        <f t="shared" ref="E39:AL39" si="163">(E40-E35)/5+E38</f>
        <v>3823.0400000000009</v>
      </c>
      <c r="F39" s="46">
        <f t="shared" si="163"/>
        <v>3975.9616000000005</v>
      </c>
      <c r="G39" s="46">
        <f t="shared" si="163"/>
        <v>4135.0000640000007</v>
      </c>
      <c r="H39" s="46">
        <f t="shared" si="163"/>
        <v>4300.4000665599997</v>
      </c>
      <c r="I39" s="46">
        <f t="shared" si="163"/>
        <v>4472.4160692223995</v>
      </c>
      <c r="J39" s="46">
        <f t="shared" si="163"/>
        <v>4651.3127119912979</v>
      </c>
      <c r="K39" s="46">
        <f t="shared" si="163"/>
        <v>4837.365220470947</v>
      </c>
      <c r="L39" s="46">
        <f t="shared" si="163"/>
        <v>5030.859829289785</v>
      </c>
      <c r="M39" s="46">
        <f t="shared" si="163"/>
        <v>5232.0942224613782</v>
      </c>
      <c r="N39" s="46">
        <f t="shared" si="163"/>
        <v>5441.3779913598346</v>
      </c>
      <c r="O39" s="46">
        <f t="shared" si="163"/>
        <v>5659.033111014227</v>
      </c>
      <c r="P39" s="46">
        <f t="shared" si="163"/>
        <v>5885.3944354547975</v>
      </c>
      <c r="Q39" s="46">
        <f t="shared" si="163"/>
        <v>6120.810212872987</v>
      </c>
      <c r="R39" s="46">
        <f t="shared" si="163"/>
        <v>6365.6426213879067</v>
      </c>
      <c r="S39" s="46">
        <f t="shared" si="163"/>
        <v>6620.2683262434257</v>
      </c>
      <c r="T39" s="46">
        <f t="shared" si="163"/>
        <v>6885.0790592931626</v>
      </c>
      <c r="U39" s="46">
        <f t="shared" si="163"/>
        <v>7160.4822216648872</v>
      </c>
      <c r="V39" s="46">
        <f t="shared" si="163"/>
        <v>7446.9015105314838</v>
      </c>
      <c r="W39" s="46">
        <f t="shared" si="163"/>
        <v>7744.7775709527441</v>
      </c>
      <c r="X39" s="46">
        <f t="shared" si="163"/>
        <v>8054.5686737908536</v>
      </c>
      <c r="Y39" s="46">
        <f t="shared" si="163"/>
        <v>8376.7514207424883</v>
      </c>
      <c r="Z39" s="46">
        <f t="shared" si="163"/>
        <v>8711.8214775721899</v>
      </c>
      <c r="AA39" s="46">
        <f t="shared" si="163"/>
        <v>9060.2943366750751</v>
      </c>
      <c r="AB39" s="46">
        <f t="shared" si="163"/>
        <v>9422.7061101420823</v>
      </c>
      <c r="AC39" s="46">
        <f t="shared" si="163"/>
        <v>9799.6143545477626</v>
      </c>
      <c r="AD39" s="46">
        <f t="shared" si="163"/>
        <v>10191.598928729674</v>
      </c>
      <c r="AE39" s="46">
        <f t="shared" si="163"/>
        <v>10599.262885878861</v>
      </c>
      <c r="AF39" s="46">
        <f t="shared" si="163"/>
        <v>11023.233401314012</v>
      </c>
      <c r="AG39" s="46">
        <f t="shared" si="163"/>
        <v>11464.162737366578</v>
      </c>
      <c r="AH39" s="46">
        <f t="shared" si="163"/>
        <v>11922.729246861238</v>
      </c>
      <c r="AI39" s="46">
        <f t="shared" si="163"/>
        <v>12399.638416735692</v>
      </c>
      <c r="AJ39" s="46">
        <f t="shared" si="163"/>
        <v>12895.623953405118</v>
      </c>
      <c r="AK39" s="46">
        <f t="shared" si="163"/>
        <v>13411.44891154132</v>
      </c>
      <c r="AL39" s="46">
        <f t="shared" si="163"/>
        <v>13947.906868002972</v>
      </c>
      <c r="AM39" s="46">
        <f t="shared" ref="AM39:AS39" si="164">(AM40-AM35)/5+AM38</f>
        <v>14505.823142723093</v>
      </c>
      <c r="AN39" s="46">
        <f t="shared" si="164"/>
        <v>15086.056068432021</v>
      </c>
      <c r="AO39" s="46">
        <f t="shared" si="164"/>
        <v>15689.498311169304</v>
      </c>
      <c r="AP39" s="46">
        <f t="shared" si="164"/>
        <v>16317.078243616073</v>
      </c>
      <c r="AQ39" s="46">
        <f t="shared" si="164"/>
        <v>16969.761373360721</v>
      </c>
      <c r="AR39" s="46">
        <f t="shared" si="164"/>
        <v>17648.551828295138</v>
      </c>
      <c r="AS39" s="46">
        <f t="shared" si="164"/>
        <v>18354.493901426955</v>
      </c>
    </row>
    <row r="40" spans="2:45" s="12" customFormat="1" ht="13.2" x14ac:dyDescent="0.25">
      <c r="B40" s="45">
        <f t="shared" si="81"/>
        <v>52</v>
      </c>
      <c r="C40" s="45" t="str">
        <f>'DOSM Wages Report'!B14</f>
        <v>50-54</v>
      </c>
      <c r="D40" s="46">
        <f>_xlfn.XLOOKUP(C40,'DOSM Wages Report'!$B$7:$B$17,'DOSM Wages Report'!$C$7:$C$17,,0,)</f>
        <v>3645</v>
      </c>
      <c r="E40" s="46">
        <f t="shared" si="88"/>
        <v>3790.8</v>
      </c>
      <c r="F40" s="46">
        <f t="shared" si="89"/>
        <v>3942.4320000000002</v>
      </c>
      <c r="G40" s="46">
        <f t="shared" si="40"/>
        <v>4100.1292800000001</v>
      </c>
      <c r="H40" s="46">
        <f t="shared" si="41"/>
        <v>4264.1344512000005</v>
      </c>
      <c r="I40" s="46">
        <f t="shared" si="42"/>
        <v>4434.6998292480002</v>
      </c>
      <c r="J40" s="46">
        <f t="shared" si="43"/>
        <v>4612.0878224179205</v>
      </c>
      <c r="K40" s="46">
        <f t="shared" si="44"/>
        <v>4796.5713353146375</v>
      </c>
      <c r="L40" s="46">
        <f t="shared" si="45"/>
        <v>4988.434188727223</v>
      </c>
      <c r="M40" s="46">
        <f t="shared" si="46"/>
        <v>5187.9715562763122</v>
      </c>
      <c r="N40" s="46">
        <f t="shared" si="47"/>
        <v>5395.4904185273645</v>
      </c>
      <c r="O40" s="46">
        <f t="shared" si="48"/>
        <v>5611.3100352684596</v>
      </c>
      <c r="P40" s="46">
        <f t="shared" si="49"/>
        <v>5835.7624366791979</v>
      </c>
      <c r="Q40" s="46">
        <f t="shared" si="50"/>
        <v>6069.1929341463656</v>
      </c>
      <c r="R40" s="46">
        <f t="shared" si="51"/>
        <v>6311.9606515122205</v>
      </c>
      <c r="S40" s="46">
        <f t="shared" si="52"/>
        <v>6564.4390775727097</v>
      </c>
      <c r="T40" s="46">
        <f t="shared" si="53"/>
        <v>6827.016640675618</v>
      </c>
      <c r="U40" s="46">
        <f t="shared" si="54"/>
        <v>7100.0973063026431</v>
      </c>
      <c r="V40" s="46">
        <f t="shared" si="55"/>
        <v>7384.1011985547493</v>
      </c>
      <c r="W40" s="46">
        <f t="shared" si="56"/>
        <v>7679.4652464969395</v>
      </c>
      <c r="X40" s="46">
        <f t="shared" si="57"/>
        <v>7986.6438563568172</v>
      </c>
      <c r="Y40" s="46">
        <f t="shared" si="58"/>
        <v>8306.1096106110908</v>
      </c>
      <c r="Z40" s="46">
        <f t="shared" si="59"/>
        <v>8638.3539950355353</v>
      </c>
      <c r="AA40" s="46">
        <f t="shared" si="60"/>
        <v>8983.8881548369573</v>
      </c>
      <c r="AB40" s="46">
        <f t="shared" si="61"/>
        <v>9343.2436810304353</v>
      </c>
      <c r="AC40" s="46">
        <f t="shared" si="62"/>
        <v>9716.9734282716527</v>
      </c>
      <c r="AD40" s="46">
        <f t="shared" si="63"/>
        <v>10105.652365402519</v>
      </c>
      <c r="AE40" s="46">
        <f t="shared" si="64"/>
        <v>10509.878460018619</v>
      </c>
      <c r="AF40" s="46">
        <f t="shared" si="65"/>
        <v>10930.273598419364</v>
      </c>
      <c r="AG40" s="46">
        <f t="shared" si="66"/>
        <v>11367.484542356138</v>
      </c>
      <c r="AH40" s="46">
        <f t="shared" si="67"/>
        <v>11822.183924050385</v>
      </c>
      <c r="AI40" s="46">
        <f t="shared" si="68"/>
        <v>12295.071281012401</v>
      </c>
      <c r="AJ40" s="46">
        <f t="shared" si="69"/>
        <v>12786.874132252897</v>
      </c>
      <c r="AK40" s="46">
        <f t="shared" si="70"/>
        <v>13298.349097543012</v>
      </c>
      <c r="AL40" s="46">
        <f t="shared" si="71"/>
        <v>13830.283061444734</v>
      </c>
      <c r="AM40" s="46">
        <f t="shared" ref="AM40" si="165">AL40*(1+$C$6)</f>
        <v>14383.494383902524</v>
      </c>
      <c r="AN40" s="46">
        <f t="shared" ref="AN40" si="166">AM40*(1+$C$6)</f>
        <v>14958.834159258626</v>
      </c>
      <c r="AO40" s="46">
        <f t="shared" ref="AO40" si="167">AN40*(1+$C$6)</f>
        <v>15557.187525628971</v>
      </c>
      <c r="AP40" s="46">
        <f t="shared" ref="AP40" si="168">AO40*(1+$C$6)</f>
        <v>16179.47502665413</v>
      </c>
      <c r="AQ40" s="46">
        <f t="shared" ref="AQ40" si="169">AP40*(1+$C$6)</f>
        <v>16826.654027720295</v>
      </c>
      <c r="AR40" s="46">
        <f t="shared" ref="AR40" si="170">AQ40*(1+$C$6)</f>
        <v>17499.720188829106</v>
      </c>
      <c r="AS40" s="46">
        <f t="shared" ref="AS40" si="171">AR40*(1+$C$6)</f>
        <v>18199.708996382269</v>
      </c>
    </row>
    <row r="41" spans="2:45" s="12" customFormat="1" ht="13.2" x14ac:dyDescent="0.25">
      <c r="B41" s="45">
        <f t="shared" si="81"/>
        <v>53</v>
      </c>
      <c r="C41" s="45"/>
      <c r="D41" s="46">
        <f>(D45-D40)/5+D40</f>
        <v>3596</v>
      </c>
      <c r="E41" s="46">
        <f t="shared" ref="E41:AL41" si="172">(E45-E40)/5+E40</f>
        <v>3739.84</v>
      </c>
      <c r="F41" s="46">
        <f t="shared" si="172"/>
        <v>3889.4336000000003</v>
      </c>
      <c r="G41" s="46">
        <f t="shared" si="172"/>
        <v>4045.0109440000001</v>
      </c>
      <c r="H41" s="46">
        <f t="shared" si="172"/>
        <v>4206.8113817600006</v>
      </c>
      <c r="I41" s="46">
        <f t="shared" si="172"/>
        <v>4375.0838370304</v>
      </c>
      <c r="J41" s="46">
        <f t="shared" si="172"/>
        <v>4550.0871905116164</v>
      </c>
      <c r="K41" s="46">
        <f t="shared" si="172"/>
        <v>4732.0906781320818</v>
      </c>
      <c r="L41" s="46">
        <f t="shared" si="172"/>
        <v>4921.3743052573645</v>
      </c>
      <c r="M41" s="46">
        <f t="shared" si="172"/>
        <v>5118.2292774676598</v>
      </c>
      <c r="N41" s="46">
        <f t="shared" si="172"/>
        <v>5322.9584485663654</v>
      </c>
      <c r="O41" s="46">
        <f t="shared" si="172"/>
        <v>5535.8767865090213</v>
      </c>
      <c r="P41" s="46">
        <f t="shared" si="172"/>
        <v>5757.3118579693819</v>
      </c>
      <c r="Q41" s="46">
        <f t="shared" si="172"/>
        <v>5987.6043322881569</v>
      </c>
      <c r="R41" s="46">
        <f t="shared" si="172"/>
        <v>6227.1085055796839</v>
      </c>
      <c r="S41" s="46">
        <f t="shared" si="172"/>
        <v>6476.1928458028715</v>
      </c>
      <c r="T41" s="46">
        <f t="shared" si="172"/>
        <v>6735.2405596349863</v>
      </c>
      <c r="U41" s="46">
        <f t="shared" si="172"/>
        <v>7004.6501820203857</v>
      </c>
      <c r="V41" s="46">
        <f t="shared" si="172"/>
        <v>7284.8361893012016</v>
      </c>
      <c r="W41" s="46">
        <f t="shared" si="172"/>
        <v>7576.2296368732505</v>
      </c>
      <c r="X41" s="46">
        <f t="shared" si="172"/>
        <v>7879.2788223481803</v>
      </c>
      <c r="Y41" s="46">
        <f t="shared" si="172"/>
        <v>8194.4499752421088</v>
      </c>
      <c r="Z41" s="46">
        <f t="shared" si="172"/>
        <v>8522.2279742517931</v>
      </c>
      <c r="AA41" s="46">
        <f t="shared" si="172"/>
        <v>8863.1170932218665</v>
      </c>
      <c r="AB41" s="46">
        <f t="shared" si="172"/>
        <v>9217.6417769507407</v>
      </c>
      <c r="AC41" s="46">
        <f t="shared" si="172"/>
        <v>9586.3474480287696</v>
      </c>
      <c r="AD41" s="46">
        <f t="shared" si="172"/>
        <v>9969.8013459499198</v>
      </c>
      <c r="AE41" s="46">
        <f t="shared" si="172"/>
        <v>10368.593399787916</v>
      </c>
      <c r="AF41" s="46">
        <f t="shared" si="172"/>
        <v>10783.337135779435</v>
      </c>
      <c r="AG41" s="46">
        <f t="shared" si="172"/>
        <v>11214.670621210611</v>
      </c>
      <c r="AH41" s="46">
        <f t="shared" si="172"/>
        <v>11663.257446059037</v>
      </c>
      <c r="AI41" s="46">
        <f t="shared" si="172"/>
        <v>12129.787743901399</v>
      </c>
      <c r="AJ41" s="46">
        <f t="shared" si="172"/>
        <v>12614.979253657455</v>
      </c>
      <c r="AK41" s="46">
        <f t="shared" si="172"/>
        <v>13119.578423803752</v>
      </c>
      <c r="AL41" s="46">
        <f t="shared" si="172"/>
        <v>13644.361560755904</v>
      </c>
      <c r="AM41" s="46">
        <f t="shared" ref="AM41" si="173">(AM45-AM40)/5+AM40</f>
        <v>14190.13602318614</v>
      </c>
      <c r="AN41" s="46">
        <f t="shared" ref="AN41" si="174">(AN45-AN40)/5+AN40</f>
        <v>14757.741464113587</v>
      </c>
      <c r="AO41" s="46">
        <f t="shared" ref="AO41" si="175">(AO45-AO40)/5+AO40</f>
        <v>15348.051122678131</v>
      </c>
      <c r="AP41" s="46">
        <f t="shared" ref="AP41" si="176">(AP45-AP40)/5+AP40</f>
        <v>15961.973167585256</v>
      </c>
      <c r="AQ41" s="46">
        <f t="shared" ref="AQ41" si="177">(AQ45-AQ40)/5+AQ40</f>
        <v>16600.452094288667</v>
      </c>
      <c r="AR41" s="46">
        <f t="shared" ref="AR41" si="178">(AR45-AR40)/5+AR40</f>
        <v>17264.470178060212</v>
      </c>
      <c r="AS41" s="46">
        <f t="shared" ref="AS41" si="179">(AS45-AS40)/5+AS40</f>
        <v>17955.048985182621</v>
      </c>
    </row>
    <row r="42" spans="2:45" s="12" customFormat="1" ht="13.2" x14ac:dyDescent="0.25">
      <c r="B42" s="45">
        <f t="shared" si="81"/>
        <v>54</v>
      </c>
      <c r="C42" s="45"/>
      <c r="D42" s="46">
        <f>(D45-D40)/5+D41</f>
        <v>3547</v>
      </c>
      <c r="E42" s="46">
        <f t="shared" ref="E42:AL42" si="180">(E45-E40)/5+E41</f>
        <v>3688.88</v>
      </c>
      <c r="F42" s="46">
        <f t="shared" si="180"/>
        <v>3836.4352000000003</v>
      </c>
      <c r="G42" s="46">
        <f t="shared" si="180"/>
        <v>3989.8926080000001</v>
      </c>
      <c r="H42" s="46">
        <f t="shared" si="180"/>
        <v>4149.4883123200007</v>
      </c>
      <c r="I42" s="46">
        <f t="shared" si="180"/>
        <v>4315.4678448127997</v>
      </c>
      <c r="J42" s="46">
        <f t="shared" si="180"/>
        <v>4488.0865586053123</v>
      </c>
      <c r="K42" s="46">
        <f t="shared" si="180"/>
        <v>4667.6100209495262</v>
      </c>
      <c r="L42" s="46">
        <f t="shared" si="180"/>
        <v>4854.314421787506</v>
      </c>
      <c r="M42" s="46">
        <f t="shared" si="180"/>
        <v>5048.4869986590074</v>
      </c>
      <c r="N42" s="46">
        <f t="shared" si="180"/>
        <v>5250.4264786053664</v>
      </c>
      <c r="O42" s="46">
        <f t="shared" si="180"/>
        <v>5460.4435377495829</v>
      </c>
      <c r="P42" s="46">
        <f t="shared" si="180"/>
        <v>5678.8612792595659</v>
      </c>
      <c r="Q42" s="46">
        <f t="shared" si="180"/>
        <v>5906.0157304299482</v>
      </c>
      <c r="R42" s="46">
        <f t="shared" si="180"/>
        <v>6142.2563596471473</v>
      </c>
      <c r="S42" s="46">
        <f t="shared" si="180"/>
        <v>6387.9466140330333</v>
      </c>
      <c r="T42" s="46">
        <f t="shared" si="180"/>
        <v>6643.4644785943547</v>
      </c>
      <c r="U42" s="46">
        <f t="shared" si="180"/>
        <v>6909.2030577381283</v>
      </c>
      <c r="V42" s="46">
        <f t="shared" si="180"/>
        <v>7185.5711800476538</v>
      </c>
      <c r="W42" s="46">
        <f t="shared" si="180"/>
        <v>7472.9940272495614</v>
      </c>
      <c r="X42" s="46">
        <f t="shared" si="180"/>
        <v>7771.9137883395433</v>
      </c>
      <c r="Y42" s="46">
        <f t="shared" si="180"/>
        <v>8082.790339873126</v>
      </c>
      <c r="Z42" s="46">
        <f t="shared" si="180"/>
        <v>8406.1019534680509</v>
      </c>
      <c r="AA42" s="46">
        <f t="shared" si="180"/>
        <v>8742.3460316067758</v>
      </c>
      <c r="AB42" s="46">
        <f t="shared" si="180"/>
        <v>9092.0398728710461</v>
      </c>
      <c r="AC42" s="46">
        <f t="shared" si="180"/>
        <v>9455.7214677858865</v>
      </c>
      <c r="AD42" s="46">
        <f t="shared" si="180"/>
        <v>9833.9503264973209</v>
      </c>
      <c r="AE42" s="46">
        <f t="shared" si="180"/>
        <v>10227.308339557214</v>
      </c>
      <c r="AF42" s="46">
        <f t="shared" si="180"/>
        <v>10636.400673139506</v>
      </c>
      <c r="AG42" s="46">
        <f t="shared" si="180"/>
        <v>11061.856700065084</v>
      </c>
      <c r="AH42" s="46">
        <f t="shared" si="180"/>
        <v>11504.330968067688</v>
      </c>
      <c r="AI42" s="46">
        <f t="shared" si="180"/>
        <v>11964.504206790398</v>
      </c>
      <c r="AJ42" s="46">
        <f t="shared" si="180"/>
        <v>12443.084375062013</v>
      </c>
      <c r="AK42" s="46">
        <f t="shared" si="180"/>
        <v>12940.807750064492</v>
      </c>
      <c r="AL42" s="46">
        <f t="shared" si="180"/>
        <v>13458.440060067074</v>
      </c>
      <c r="AM42" s="46">
        <f t="shared" ref="AM42" si="181">(AM45-AM40)/5+AM41</f>
        <v>13996.777662469756</v>
      </c>
      <c r="AN42" s="46">
        <f t="shared" ref="AN42" si="182">(AN45-AN40)/5+AN41</f>
        <v>14556.648768968549</v>
      </c>
      <c r="AO42" s="46">
        <f t="shared" ref="AO42" si="183">(AO45-AO40)/5+AO41</f>
        <v>15138.914719727291</v>
      </c>
      <c r="AP42" s="46">
        <f t="shared" ref="AP42" si="184">(AP45-AP40)/5+AP41</f>
        <v>15744.471308516382</v>
      </c>
      <c r="AQ42" s="46">
        <f t="shared" ref="AQ42" si="185">(AQ45-AQ40)/5+AQ41</f>
        <v>16374.250160857038</v>
      </c>
      <c r="AR42" s="46">
        <f t="shared" ref="AR42" si="186">(AR45-AR40)/5+AR41</f>
        <v>17029.220167291318</v>
      </c>
      <c r="AS42" s="46">
        <f t="shared" ref="AS42" si="187">(AS45-AS40)/5+AS41</f>
        <v>17710.388973982972</v>
      </c>
    </row>
    <row r="43" spans="2:45" s="12" customFormat="1" ht="13.2" x14ac:dyDescent="0.25">
      <c r="B43" s="45">
        <f t="shared" si="81"/>
        <v>55</v>
      </c>
      <c r="C43" s="45"/>
      <c r="D43" s="46">
        <f>(D45-D40)/5+D42</f>
        <v>3498</v>
      </c>
      <c r="E43" s="46">
        <f t="shared" ref="E43:AL43" si="188">(E45-E40)/5+E42</f>
        <v>3637.92</v>
      </c>
      <c r="F43" s="46">
        <f t="shared" si="188"/>
        <v>3783.4368000000004</v>
      </c>
      <c r="G43" s="46">
        <f t="shared" si="188"/>
        <v>3934.7742720000001</v>
      </c>
      <c r="H43" s="46">
        <f t="shared" si="188"/>
        <v>4092.1652428800007</v>
      </c>
      <c r="I43" s="46">
        <f t="shared" si="188"/>
        <v>4255.8518525951995</v>
      </c>
      <c r="J43" s="46">
        <f t="shared" si="188"/>
        <v>4426.0859266990083</v>
      </c>
      <c r="K43" s="46">
        <f t="shared" si="188"/>
        <v>4603.1293637669705</v>
      </c>
      <c r="L43" s="46">
        <f t="shared" si="188"/>
        <v>4787.2545383176475</v>
      </c>
      <c r="M43" s="46">
        <f t="shared" si="188"/>
        <v>4978.7447198503551</v>
      </c>
      <c r="N43" s="46">
        <f t="shared" si="188"/>
        <v>5177.8945086443673</v>
      </c>
      <c r="O43" s="46">
        <f t="shared" si="188"/>
        <v>5385.0102889901445</v>
      </c>
      <c r="P43" s="46">
        <f t="shared" si="188"/>
        <v>5600.4107005497499</v>
      </c>
      <c r="Q43" s="46">
        <f t="shared" si="188"/>
        <v>5824.4271285717396</v>
      </c>
      <c r="R43" s="46">
        <f t="shared" si="188"/>
        <v>6057.4042137146107</v>
      </c>
      <c r="S43" s="46">
        <f t="shared" si="188"/>
        <v>6299.700382263195</v>
      </c>
      <c r="T43" s="46">
        <f t="shared" si="188"/>
        <v>6551.688397553723</v>
      </c>
      <c r="U43" s="46">
        <f t="shared" si="188"/>
        <v>6813.7559334558709</v>
      </c>
      <c r="V43" s="46">
        <f t="shared" si="188"/>
        <v>7086.306170794106</v>
      </c>
      <c r="W43" s="46">
        <f t="shared" si="188"/>
        <v>7369.7584176258724</v>
      </c>
      <c r="X43" s="46">
        <f t="shared" si="188"/>
        <v>7664.5487543309064</v>
      </c>
      <c r="Y43" s="46">
        <f t="shared" si="188"/>
        <v>7971.1307045041431</v>
      </c>
      <c r="Z43" s="46">
        <f t="shared" si="188"/>
        <v>8289.9759326843086</v>
      </c>
      <c r="AA43" s="46">
        <f t="shared" si="188"/>
        <v>8621.5749699916851</v>
      </c>
      <c r="AB43" s="46">
        <f t="shared" si="188"/>
        <v>8966.4379687913515</v>
      </c>
      <c r="AC43" s="46">
        <f t="shared" si="188"/>
        <v>9325.0954875430034</v>
      </c>
      <c r="AD43" s="46">
        <f t="shared" si="188"/>
        <v>9698.0993070447221</v>
      </c>
      <c r="AE43" s="46">
        <f t="shared" si="188"/>
        <v>10086.023279326511</v>
      </c>
      <c r="AF43" s="46">
        <f t="shared" si="188"/>
        <v>10489.464210499576</v>
      </c>
      <c r="AG43" s="46">
        <f t="shared" si="188"/>
        <v>10909.042778919556</v>
      </c>
      <c r="AH43" s="46">
        <f t="shared" si="188"/>
        <v>11345.40449007634</v>
      </c>
      <c r="AI43" s="46">
        <f t="shared" si="188"/>
        <v>11799.220669679396</v>
      </c>
      <c r="AJ43" s="46">
        <f t="shared" si="188"/>
        <v>12271.189496466572</v>
      </c>
      <c r="AK43" s="46">
        <f t="shared" si="188"/>
        <v>12762.037076325232</v>
      </c>
      <c r="AL43" s="46">
        <f t="shared" si="188"/>
        <v>13272.518559378244</v>
      </c>
      <c r="AM43" s="46">
        <f t="shared" ref="AM43" si="189">(AM45-AM40)/5+AM42</f>
        <v>13803.419301753373</v>
      </c>
      <c r="AN43" s="46">
        <f t="shared" ref="AN43" si="190">(AN45-AN40)/5+AN42</f>
        <v>14355.556073823511</v>
      </c>
      <c r="AO43" s="46">
        <f t="shared" ref="AO43" si="191">(AO45-AO40)/5+AO42</f>
        <v>14929.77831677645</v>
      </c>
      <c r="AP43" s="46">
        <f t="shared" ref="AP43" si="192">(AP45-AP40)/5+AP42</f>
        <v>15526.969449447508</v>
      </c>
      <c r="AQ43" s="46">
        <f t="shared" ref="AQ43" si="193">(AQ45-AQ40)/5+AQ42</f>
        <v>16148.04822742541</v>
      </c>
      <c r="AR43" s="46">
        <f t="shared" ref="AR43" si="194">(AR45-AR40)/5+AR42</f>
        <v>16793.970156522424</v>
      </c>
      <c r="AS43" s="46">
        <f t="shared" ref="AS43" si="195">(AS45-AS40)/5+AS42</f>
        <v>17465.728962783323</v>
      </c>
    </row>
    <row r="44" spans="2:45" s="12" customFormat="1" ht="13.2" x14ac:dyDescent="0.25">
      <c r="B44" s="45">
        <f t="shared" si="81"/>
        <v>56</v>
      </c>
      <c r="C44" s="45"/>
      <c r="D44" s="46">
        <f>(D45-D40)/5+D43</f>
        <v>3449</v>
      </c>
      <c r="E44" s="46">
        <f t="shared" ref="E44:AL44" si="196">(E45-E40)/5+E43</f>
        <v>3586.96</v>
      </c>
      <c r="F44" s="46">
        <f t="shared" si="196"/>
        <v>3730.4384000000005</v>
      </c>
      <c r="G44" s="46">
        <f t="shared" si="196"/>
        <v>3879.6559360000001</v>
      </c>
      <c r="H44" s="46">
        <f t="shared" si="196"/>
        <v>4034.8421734400008</v>
      </c>
      <c r="I44" s="46">
        <f t="shared" si="196"/>
        <v>4196.2358603775992</v>
      </c>
      <c r="J44" s="46">
        <f t="shared" si="196"/>
        <v>4364.0852947927042</v>
      </c>
      <c r="K44" s="46">
        <f t="shared" si="196"/>
        <v>4538.6487065844149</v>
      </c>
      <c r="L44" s="46">
        <f t="shared" si="196"/>
        <v>4720.194654847789</v>
      </c>
      <c r="M44" s="46">
        <f t="shared" si="196"/>
        <v>4909.0024410417027</v>
      </c>
      <c r="N44" s="46">
        <f t="shared" si="196"/>
        <v>5105.3625386833683</v>
      </c>
      <c r="O44" s="46">
        <f t="shared" si="196"/>
        <v>5309.5770402307062</v>
      </c>
      <c r="P44" s="46">
        <f t="shared" si="196"/>
        <v>5521.9601218399339</v>
      </c>
      <c r="Q44" s="46">
        <f t="shared" si="196"/>
        <v>5742.8385267135309</v>
      </c>
      <c r="R44" s="46">
        <f t="shared" si="196"/>
        <v>5972.5520677820741</v>
      </c>
      <c r="S44" s="46">
        <f t="shared" si="196"/>
        <v>6211.4541504933568</v>
      </c>
      <c r="T44" s="46">
        <f t="shared" si="196"/>
        <v>6459.9123165130914</v>
      </c>
      <c r="U44" s="46">
        <f t="shared" si="196"/>
        <v>6718.3088091736136</v>
      </c>
      <c r="V44" s="46">
        <f t="shared" si="196"/>
        <v>6987.0411615405583</v>
      </c>
      <c r="W44" s="46">
        <f t="shared" si="196"/>
        <v>7266.5228080021834</v>
      </c>
      <c r="X44" s="46">
        <f t="shared" si="196"/>
        <v>7557.1837203222694</v>
      </c>
      <c r="Y44" s="46">
        <f t="shared" si="196"/>
        <v>7859.4710691351602</v>
      </c>
      <c r="Z44" s="46">
        <f t="shared" si="196"/>
        <v>8173.8499119005664</v>
      </c>
      <c r="AA44" s="46">
        <f t="shared" si="196"/>
        <v>8500.8039083765943</v>
      </c>
      <c r="AB44" s="46">
        <f t="shared" si="196"/>
        <v>8840.8360647116569</v>
      </c>
      <c r="AC44" s="46">
        <f t="shared" si="196"/>
        <v>9194.4695073001203</v>
      </c>
      <c r="AD44" s="46">
        <f t="shared" si="196"/>
        <v>9562.2482875921232</v>
      </c>
      <c r="AE44" s="46">
        <f t="shared" si="196"/>
        <v>9944.7382190958087</v>
      </c>
      <c r="AF44" s="46">
        <f t="shared" si="196"/>
        <v>10342.527747859647</v>
      </c>
      <c r="AG44" s="46">
        <f t="shared" si="196"/>
        <v>10756.228857774029</v>
      </c>
      <c r="AH44" s="46">
        <f t="shared" si="196"/>
        <v>11186.478012084992</v>
      </c>
      <c r="AI44" s="46">
        <f t="shared" si="196"/>
        <v>11633.937132568395</v>
      </c>
      <c r="AJ44" s="46">
        <f t="shared" si="196"/>
        <v>12099.29461787113</v>
      </c>
      <c r="AK44" s="46">
        <f t="shared" si="196"/>
        <v>12583.266402585972</v>
      </c>
      <c r="AL44" s="46">
        <f t="shared" si="196"/>
        <v>13086.597058689415</v>
      </c>
      <c r="AM44" s="46">
        <f t="shared" ref="AM44" si="197">(AM45-AM40)/5+AM43</f>
        <v>13610.060941036989</v>
      </c>
      <c r="AN44" s="46">
        <f t="shared" ref="AN44" si="198">(AN45-AN40)/5+AN43</f>
        <v>14154.463378678473</v>
      </c>
      <c r="AO44" s="46">
        <f t="shared" ref="AO44" si="199">(AO45-AO40)/5+AO43</f>
        <v>14720.64191382561</v>
      </c>
      <c r="AP44" s="46">
        <f t="shared" ref="AP44" si="200">(AP45-AP40)/5+AP43</f>
        <v>15309.467590378634</v>
      </c>
      <c r="AQ44" s="46">
        <f t="shared" ref="AQ44" si="201">(AQ45-AQ40)/5+AQ43</f>
        <v>15921.846293993782</v>
      </c>
      <c r="AR44" s="46">
        <f t="shared" ref="AR44" si="202">(AR45-AR40)/5+AR43</f>
        <v>16558.72014575353</v>
      </c>
      <c r="AS44" s="46">
        <f t="shared" ref="AS44" si="203">(AS45-AS40)/5+AS43</f>
        <v>17221.068951583675</v>
      </c>
    </row>
    <row r="45" spans="2:45" s="12" customFormat="1" ht="13.2" x14ac:dyDescent="0.25">
      <c r="B45" s="45">
        <f t="shared" si="81"/>
        <v>57</v>
      </c>
      <c r="C45" s="45" t="str">
        <f>'DOSM Wages Report'!B15</f>
        <v>55-59</v>
      </c>
      <c r="D45" s="46">
        <f>_xlfn.XLOOKUP(C45,'DOSM Wages Report'!$B$7:$B$17,'DOSM Wages Report'!$C$7:$C$17,,0,)</f>
        <v>3400</v>
      </c>
      <c r="E45" s="46">
        <f t="shared" ref="E45" si="204">D45*(1+$C$6)</f>
        <v>3536</v>
      </c>
      <c r="F45" s="46">
        <f t="shared" ref="F45" si="205">E45*(1+$C$6)</f>
        <v>3677.44</v>
      </c>
      <c r="G45" s="46">
        <f t="shared" ref="G45" si="206">F45*(1+$C$6)</f>
        <v>3824.5376000000001</v>
      </c>
      <c r="H45" s="46">
        <f t="shared" ref="H45" si="207">G45*(1+$C$6)</f>
        <v>3977.5191040000004</v>
      </c>
      <c r="I45" s="46">
        <f t="shared" ref="I45" si="208">H45*(1+$C$6)</f>
        <v>4136.6198681600008</v>
      </c>
      <c r="J45" s="46">
        <f t="shared" ref="J45" si="209">I45*(1+$C$6)</f>
        <v>4302.084662886401</v>
      </c>
      <c r="K45" s="46">
        <f t="shared" ref="K45" si="210">J45*(1+$C$6)</f>
        <v>4474.1680494018574</v>
      </c>
      <c r="L45" s="46">
        <f t="shared" ref="L45" si="211">K45*(1+$C$6)</f>
        <v>4653.1347713779314</v>
      </c>
      <c r="M45" s="46">
        <f t="shared" ref="M45" si="212">L45*(1+$C$6)</f>
        <v>4839.2601622330485</v>
      </c>
      <c r="N45" s="46">
        <f t="shared" ref="N45" si="213">M45*(1+$C$6)</f>
        <v>5032.830568722371</v>
      </c>
      <c r="O45" s="46">
        <f t="shared" ref="O45" si="214">N45*(1+$C$6)</f>
        <v>5234.143791471266</v>
      </c>
      <c r="P45" s="46">
        <f t="shared" ref="P45" si="215">O45*(1+$C$6)</f>
        <v>5443.509543130117</v>
      </c>
      <c r="Q45" s="46">
        <f t="shared" ref="Q45" si="216">P45*(1+$C$6)</f>
        <v>5661.2499248553222</v>
      </c>
      <c r="R45" s="46">
        <f t="shared" ref="R45" si="217">Q45*(1+$C$6)</f>
        <v>5887.6999218495357</v>
      </c>
      <c r="S45" s="46">
        <f t="shared" ref="S45" si="218">R45*(1+$C$6)</f>
        <v>6123.2079187235177</v>
      </c>
      <c r="T45" s="46">
        <f t="shared" ref="T45" si="219">S45*(1+$C$6)</f>
        <v>6368.1362354724588</v>
      </c>
      <c r="U45" s="46">
        <f t="shared" ref="U45" si="220">T45*(1+$C$6)</f>
        <v>6622.8616848913571</v>
      </c>
      <c r="V45" s="46">
        <f t="shared" ref="V45" si="221">U45*(1+$C$6)</f>
        <v>6887.7761522870114</v>
      </c>
      <c r="W45" s="46">
        <f t="shared" ref="W45" si="222">V45*(1+$C$6)</f>
        <v>7163.2871983784926</v>
      </c>
      <c r="X45" s="46">
        <f t="shared" ref="X45" si="223">W45*(1+$C$6)</f>
        <v>7449.8186863136325</v>
      </c>
      <c r="Y45" s="46">
        <f t="shared" ref="Y45" si="224">X45*(1+$C$6)</f>
        <v>7747.8114337661782</v>
      </c>
      <c r="Z45" s="46">
        <f t="shared" ref="Z45" si="225">Y45*(1+$C$6)</f>
        <v>8057.7238911168261</v>
      </c>
      <c r="AA45" s="46">
        <f t="shared" ref="AA45" si="226">Z45*(1+$C$6)</f>
        <v>8380.0328467615</v>
      </c>
      <c r="AB45" s="46">
        <f t="shared" ref="AB45" si="227">AA45*(1+$C$6)</f>
        <v>8715.2341606319605</v>
      </c>
      <c r="AC45" s="46">
        <f t="shared" ref="AC45" si="228">AB45*(1+$C$6)</f>
        <v>9063.843527057239</v>
      </c>
      <c r="AD45" s="46">
        <f t="shared" ref="AD45" si="229">AC45*(1+$C$6)</f>
        <v>9426.397268139528</v>
      </c>
      <c r="AE45" s="46">
        <f t="shared" ref="AE45" si="230">AD45*(1+$C$6)</f>
        <v>9803.4531588651098</v>
      </c>
      <c r="AF45" s="46">
        <f t="shared" ref="AF45" si="231">AE45*(1+$C$6)</f>
        <v>10195.591285219714</v>
      </c>
      <c r="AG45" s="46">
        <f t="shared" ref="AG45" si="232">AF45*(1+$C$6)</f>
        <v>10603.414936628504</v>
      </c>
      <c r="AH45" s="46">
        <f t="shared" ref="AH45" si="233">AG45*(1+$C$6)</f>
        <v>11027.551534093644</v>
      </c>
      <c r="AI45" s="46">
        <f t="shared" ref="AI45" si="234">AH45*(1+$C$6)</f>
        <v>11468.65359545739</v>
      </c>
      <c r="AJ45" s="46">
        <f t="shared" ref="AJ45" si="235">AI45*(1+$C$6)</f>
        <v>11927.399739275686</v>
      </c>
      <c r="AK45" s="46">
        <f t="shared" ref="AK45" si="236">AJ45*(1+$C$6)</f>
        <v>12404.495728846714</v>
      </c>
      <c r="AL45" s="46">
        <f t="shared" ref="AL45" si="237">AK45*(1+$C$6)</f>
        <v>12900.675558000583</v>
      </c>
      <c r="AM45" s="46">
        <f t="shared" ref="AM45" si="238">AL45*(1+$C$6)</f>
        <v>13416.702580320607</v>
      </c>
      <c r="AN45" s="46">
        <f t="shared" ref="AN45" si="239">AM45*(1+$C$6)</f>
        <v>13953.370683533432</v>
      </c>
      <c r="AO45" s="46">
        <f t="shared" ref="AO45" si="240">AN45*(1+$C$6)</f>
        <v>14511.505510874771</v>
      </c>
      <c r="AP45" s="46">
        <f t="shared" ref="AP45" si="241">AO45*(1+$C$6)</f>
        <v>15091.965731309763</v>
      </c>
      <c r="AQ45" s="46">
        <f t="shared" ref="AQ45" si="242">AP45*(1+$C$6)</f>
        <v>15695.644360562153</v>
      </c>
      <c r="AR45" s="46">
        <f t="shared" ref="AR45" si="243">AQ45*(1+$C$6)</f>
        <v>16323.47013498464</v>
      </c>
      <c r="AS45" s="46">
        <f t="shared" ref="AS45" si="244">AR45*(1+$C$6)</f>
        <v>16976.408940384026</v>
      </c>
    </row>
    <row r="46" spans="2:45" s="12" customFormat="1" ht="13.2" x14ac:dyDescent="0.25">
      <c r="B46" s="45">
        <f t="shared" si="81"/>
        <v>58</v>
      </c>
      <c r="C46" s="45"/>
      <c r="D46" s="46">
        <f>D45+(D45-D44)</f>
        <v>3351</v>
      </c>
      <c r="E46" s="46">
        <f t="shared" ref="E46:AL46" si="245">E45+(E45-E44)</f>
        <v>3485.04</v>
      </c>
      <c r="F46" s="46">
        <f t="shared" si="245"/>
        <v>3624.4415999999997</v>
      </c>
      <c r="G46" s="46">
        <f t="shared" si="245"/>
        <v>3769.4192640000001</v>
      </c>
      <c r="H46" s="46">
        <f t="shared" si="245"/>
        <v>3920.19603456</v>
      </c>
      <c r="I46" s="46">
        <f t="shared" si="245"/>
        <v>4077.0038759424024</v>
      </c>
      <c r="J46" s="46">
        <f t="shared" si="245"/>
        <v>4240.0840309800979</v>
      </c>
      <c r="K46" s="46">
        <f t="shared" si="245"/>
        <v>4409.6873922192999</v>
      </c>
      <c r="L46" s="46">
        <f t="shared" si="245"/>
        <v>4586.0748879080738</v>
      </c>
      <c r="M46" s="46">
        <f t="shared" si="245"/>
        <v>4769.5178834243943</v>
      </c>
      <c r="N46" s="46">
        <f t="shared" si="245"/>
        <v>4960.2985987613738</v>
      </c>
      <c r="O46" s="46">
        <f t="shared" si="245"/>
        <v>5158.7105427118258</v>
      </c>
      <c r="P46" s="46">
        <f t="shared" si="245"/>
        <v>5365.0589644203001</v>
      </c>
      <c r="Q46" s="46">
        <f t="shared" si="245"/>
        <v>5579.6613229971135</v>
      </c>
      <c r="R46" s="46">
        <f t="shared" si="245"/>
        <v>5802.8477759169973</v>
      </c>
      <c r="S46" s="46">
        <f t="shared" si="245"/>
        <v>6034.9616869536785</v>
      </c>
      <c r="T46" s="46">
        <f t="shared" si="245"/>
        <v>6276.3601544318262</v>
      </c>
      <c r="U46" s="46">
        <f t="shared" si="245"/>
        <v>6527.4145606091006</v>
      </c>
      <c r="V46" s="46">
        <f t="shared" si="245"/>
        <v>6788.5111430334646</v>
      </c>
      <c r="W46" s="46">
        <f t="shared" si="245"/>
        <v>7060.0515887548017</v>
      </c>
      <c r="X46" s="46">
        <f t="shared" si="245"/>
        <v>7342.4536523049956</v>
      </c>
      <c r="Y46" s="46">
        <f t="shared" si="245"/>
        <v>7636.1517983971962</v>
      </c>
      <c r="Z46" s="46">
        <f t="shared" si="245"/>
        <v>7941.5978703330857</v>
      </c>
      <c r="AA46" s="46">
        <f t="shared" si="245"/>
        <v>8259.2617851464056</v>
      </c>
      <c r="AB46" s="46">
        <f t="shared" si="245"/>
        <v>8589.6322565522642</v>
      </c>
      <c r="AC46" s="46">
        <f t="shared" si="245"/>
        <v>8933.2175468143578</v>
      </c>
      <c r="AD46" s="46">
        <f t="shared" si="245"/>
        <v>9290.5462486869328</v>
      </c>
      <c r="AE46" s="46">
        <f t="shared" si="245"/>
        <v>9662.1680986344109</v>
      </c>
      <c r="AF46" s="46">
        <f t="shared" si="245"/>
        <v>10048.654822579781</v>
      </c>
      <c r="AG46" s="46">
        <f t="shared" si="245"/>
        <v>10450.601015482978</v>
      </c>
      <c r="AH46" s="46">
        <f t="shared" si="245"/>
        <v>10868.625056102295</v>
      </c>
      <c r="AI46" s="46">
        <f t="shared" si="245"/>
        <v>11303.370058346385</v>
      </c>
      <c r="AJ46" s="46">
        <f t="shared" si="245"/>
        <v>11755.504860680243</v>
      </c>
      <c r="AK46" s="46">
        <f t="shared" si="245"/>
        <v>12225.725055107456</v>
      </c>
      <c r="AL46" s="46">
        <f t="shared" si="245"/>
        <v>12714.754057311751</v>
      </c>
      <c r="AM46" s="46">
        <f t="shared" ref="AM46:AM48" si="246">AM45+(AM45-AM44)</f>
        <v>13223.344219604225</v>
      </c>
      <c r="AN46" s="46">
        <f t="shared" ref="AN46:AN48" si="247">AN45+(AN45-AN44)</f>
        <v>13752.277988388392</v>
      </c>
      <c r="AO46" s="46">
        <f t="shared" ref="AO46:AO48" si="248">AO45+(AO45-AO44)</f>
        <v>14302.369107923932</v>
      </c>
      <c r="AP46" s="46">
        <f t="shared" ref="AP46:AP48" si="249">AP45+(AP45-AP44)</f>
        <v>14874.463872240893</v>
      </c>
      <c r="AQ46" s="46">
        <f t="shared" ref="AQ46:AQ48" si="250">AQ45+(AQ45-AQ44)</f>
        <v>15469.442427130525</v>
      </c>
      <c r="AR46" s="46">
        <f t="shared" ref="AR46:AR48" si="251">AR45+(AR45-AR44)</f>
        <v>16088.22012421575</v>
      </c>
      <c r="AS46" s="46">
        <f t="shared" ref="AS46:AS48" si="252">AS45+(AS45-AS44)</f>
        <v>16731.748929184378</v>
      </c>
    </row>
    <row r="47" spans="2:45" s="12" customFormat="1" ht="13.2" x14ac:dyDescent="0.25">
      <c r="B47" s="45">
        <f t="shared" si="81"/>
        <v>59</v>
      </c>
      <c r="C47" s="45"/>
      <c r="D47" s="46">
        <f>D46+(D46-D45)</f>
        <v>3302</v>
      </c>
      <c r="E47" s="46">
        <f t="shared" ref="E47:AL48" si="253">E46+(E46-E45)</f>
        <v>3434.08</v>
      </c>
      <c r="F47" s="46">
        <f t="shared" si="253"/>
        <v>3571.4431999999993</v>
      </c>
      <c r="G47" s="46">
        <f t="shared" si="253"/>
        <v>3714.3009280000001</v>
      </c>
      <c r="H47" s="46">
        <f t="shared" si="253"/>
        <v>3862.8729651199997</v>
      </c>
      <c r="I47" s="46">
        <f t="shared" si="253"/>
        <v>4017.3878837248039</v>
      </c>
      <c r="J47" s="46">
        <f t="shared" si="253"/>
        <v>4178.0833990737947</v>
      </c>
      <c r="K47" s="46">
        <f t="shared" si="253"/>
        <v>4345.2067350367424</v>
      </c>
      <c r="L47" s="46">
        <f t="shared" si="253"/>
        <v>4519.0150044382162</v>
      </c>
      <c r="M47" s="46">
        <f t="shared" si="253"/>
        <v>4699.7756046157401</v>
      </c>
      <c r="N47" s="46">
        <f t="shared" si="253"/>
        <v>4887.7666288003766</v>
      </c>
      <c r="O47" s="46">
        <f t="shared" si="253"/>
        <v>5083.2772939523857</v>
      </c>
      <c r="P47" s="46">
        <f t="shared" si="253"/>
        <v>5286.6083857104832</v>
      </c>
      <c r="Q47" s="46">
        <f t="shared" si="253"/>
        <v>5498.0727211389049</v>
      </c>
      <c r="R47" s="46">
        <f t="shared" si="253"/>
        <v>5717.9956299844589</v>
      </c>
      <c r="S47" s="46">
        <f t="shared" si="253"/>
        <v>5946.7154551838394</v>
      </c>
      <c r="T47" s="46">
        <f t="shared" si="253"/>
        <v>6184.5840733911937</v>
      </c>
      <c r="U47" s="46">
        <f t="shared" si="253"/>
        <v>6431.9674363268441</v>
      </c>
      <c r="V47" s="46">
        <f t="shared" si="253"/>
        <v>6689.2461337799177</v>
      </c>
      <c r="W47" s="46">
        <f t="shared" si="253"/>
        <v>6956.8159791311109</v>
      </c>
      <c r="X47" s="46">
        <f t="shared" si="253"/>
        <v>7235.0886182963586</v>
      </c>
      <c r="Y47" s="46">
        <f t="shared" si="253"/>
        <v>7524.4921630282142</v>
      </c>
      <c r="Z47" s="46">
        <f t="shared" si="253"/>
        <v>7825.4718495493453</v>
      </c>
      <c r="AA47" s="46">
        <f t="shared" si="253"/>
        <v>8138.4907235313112</v>
      </c>
      <c r="AB47" s="46">
        <f t="shared" si="253"/>
        <v>8464.0303524725678</v>
      </c>
      <c r="AC47" s="46">
        <f t="shared" si="253"/>
        <v>8802.5915665714765</v>
      </c>
      <c r="AD47" s="46">
        <f t="shared" si="253"/>
        <v>9154.6952292343376</v>
      </c>
      <c r="AE47" s="46">
        <f t="shared" si="253"/>
        <v>9520.8830384037119</v>
      </c>
      <c r="AF47" s="46">
        <f t="shared" si="253"/>
        <v>9901.7183599398486</v>
      </c>
      <c r="AG47" s="46">
        <f t="shared" si="253"/>
        <v>10297.787094337453</v>
      </c>
      <c r="AH47" s="46">
        <f t="shared" si="253"/>
        <v>10709.698578110947</v>
      </c>
      <c r="AI47" s="46">
        <f t="shared" si="253"/>
        <v>11138.08652123538</v>
      </c>
      <c r="AJ47" s="46">
        <f t="shared" si="253"/>
        <v>11583.609982084799</v>
      </c>
      <c r="AK47" s="46">
        <f t="shared" si="253"/>
        <v>12046.954381368198</v>
      </c>
      <c r="AL47" s="46">
        <f t="shared" si="253"/>
        <v>12528.83255662292</v>
      </c>
      <c r="AM47" s="46">
        <f t="shared" si="246"/>
        <v>13029.985858887843</v>
      </c>
      <c r="AN47" s="46">
        <f t="shared" si="247"/>
        <v>13551.185293243352</v>
      </c>
      <c r="AO47" s="46">
        <f t="shared" si="248"/>
        <v>14093.232704973094</v>
      </c>
      <c r="AP47" s="46">
        <f t="shared" si="249"/>
        <v>14656.962013172022</v>
      </c>
      <c r="AQ47" s="46">
        <f t="shared" si="250"/>
        <v>15243.240493698897</v>
      </c>
      <c r="AR47" s="46">
        <f t="shared" si="251"/>
        <v>15852.97011344686</v>
      </c>
      <c r="AS47" s="46">
        <f t="shared" si="252"/>
        <v>16487.088917984729</v>
      </c>
    </row>
    <row r="48" spans="2:45" s="12" customFormat="1" ht="13.2" x14ac:dyDescent="0.25">
      <c r="B48" s="45">
        <f t="shared" si="81"/>
        <v>60</v>
      </c>
      <c r="C48" s="45"/>
      <c r="D48" s="46">
        <f t="shared" ref="D48" si="254">D47+(D47-D46)</f>
        <v>3253</v>
      </c>
      <c r="E48" s="46">
        <f t="shared" si="253"/>
        <v>3383.12</v>
      </c>
      <c r="F48" s="46">
        <f t="shared" si="253"/>
        <v>3518.4447999999988</v>
      </c>
      <c r="G48" s="46">
        <f t="shared" si="253"/>
        <v>3659.1825920000001</v>
      </c>
      <c r="H48" s="46">
        <f t="shared" si="253"/>
        <v>3805.5498956799993</v>
      </c>
      <c r="I48" s="46">
        <f t="shared" si="253"/>
        <v>3957.7718915072055</v>
      </c>
      <c r="J48" s="46">
        <f t="shared" si="253"/>
        <v>4116.0827671674915</v>
      </c>
      <c r="K48" s="46">
        <f t="shared" si="253"/>
        <v>4280.726077854185</v>
      </c>
      <c r="L48" s="46">
        <f t="shared" si="253"/>
        <v>4451.9551209683586</v>
      </c>
      <c r="M48" s="46">
        <f t="shared" si="253"/>
        <v>4630.0333258070859</v>
      </c>
      <c r="N48" s="46">
        <f t="shared" si="253"/>
        <v>4815.2346588393793</v>
      </c>
      <c r="O48" s="46">
        <f t="shared" si="253"/>
        <v>5007.8440451929455</v>
      </c>
      <c r="P48" s="46">
        <f t="shared" si="253"/>
        <v>5208.1578070006663</v>
      </c>
      <c r="Q48" s="46">
        <f t="shared" si="253"/>
        <v>5416.4841192806962</v>
      </c>
      <c r="R48" s="46">
        <f t="shared" si="253"/>
        <v>5633.1434840519205</v>
      </c>
      <c r="S48" s="46">
        <f t="shared" si="253"/>
        <v>5858.4692234140002</v>
      </c>
      <c r="T48" s="46">
        <f t="shared" si="253"/>
        <v>6092.8079923505611</v>
      </c>
      <c r="U48" s="46">
        <f t="shared" si="253"/>
        <v>6336.5203120445876</v>
      </c>
      <c r="V48" s="46">
        <f t="shared" si="253"/>
        <v>6589.9811245263709</v>
      </c>
      <c r="W48" s="46">
        <f t="shared" si="253"/>
        <v>6853.5803695074201</v>
      </c>
      <c r="X48" s="46">
        <f t="shared" si="253"/>
        <v>7127.7235842877217</v>
      </c>
      <c r="Y48" s="46">
        <f t="shared" si="253"/>
        <v>7412.8325276592323</v>
      </c>
      <c r="Z48" s="46">
        <f t="shared" si="253"/>
        <v>7709.3458287656049</v>
      </c>
      <c r="AA48" s="46">
        <f t="shared" si="253"/>
        <v>8017.7196619162169</v>
      </c>
      <c r="AB48" s="46">
        <f t="shared" si="253"/>
        <v>8338.4284483928714</v>
      </c>
      <c r="AC48" s="46">
        <f t="shared" si="253"/>
        <v>8671.9655863285952</v>
      </c>
      <c r="AD48" s="46">
        <f t="shared" si="253"/>
        <v>9018.8442097817424</v>
      </c>
      <c r="AE48" s="46">
        <f t="shared" si="253"/>
        <v>9379.597978173013</v>
      </c>
      <c r="AF48" s="46">
        <f t="shared" si="253"/>
        <v>9754.7818972999157</v>
      </c>
      <c r="AG48" s="46">
        <f t="shared" si="253"/>
        <v>10144.973173191927</v>
      </c>
      <c r="AH48" s="46">
        <f t="shared" si="253"/>
        <v>10550.772100119599</v>
      </c>
      <c r="AI48" s="46">
        <f t="shared" si="253"/>
        <v>10972.802984124375</v>
      </c>
      <c r="AJ48" s="46">
        <f t="shared" si="253"/>
        <v>11411.715103489356</v>
      </c>
      <c r="AK48" s="46">
        <f t="shared" si="253"/>
        <v>11868.183707628939</v>
      </c>
      <c r="AL48" s="46">
        <f t="shared" si="253"/>
        <v>12342.911055934088</v>
      </c>
      <c r="AM48" s="46">
        <f t="shared" si="246"/>
        <v>12836.627498171461</v>
      </c>
      <c r="AN48" s="46">
        <f t="shared" si="247"/>
        <v>13350.092598098312</v>
      </c>
      <c r="AO48" s="46">
        <f t="shared" si="248"/>
        <v>13884.096302022255</v>
      </c>
      <c r="AP48" s="46">
        <f t="shared" si="249"/>
        <v>14439.460154103152</v>
      </c>
      <c r="AQ48" s="46">
        <f t="shared" si="250"/>
        <v>15017.038560267269</v>
      </c>
      <c r="AR48" s="46">
        <f t="shared" si="251"/>
        <v>15617.720102677969</v>
      </c>
      <c r="AS48" s="46">
        <f t="shared" si="252"/>
        <v>16242.42890678508</v>
      </c>
    </row>
    <row r="49" spans="4:4" x14ac:dyDescent="0.3">
      <c r="D49" s="3"/>
    </row>
  </sheetData>
  <hyperlinks>
    <hyperlink ref="A1:H1" location="'0.2 - Table of Contents'!A1" display="TheWealthMeta Personal Finance Model V2" xr:uid="{9159266B-6C69-463E-A47B-EB689B37CE32}"/>
    <hyperlink ref="A1:J1" location="'Table of Contents'!A1" display="     TheWealthMeta Personal Finance Model V2" xr:uid="{8ACB7E2F-5757-4B3C-A360-62BD6FFA3237}"/>
  </hyperlink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7AE3-52A4-4D11-B937-AA55B4793164}">
  <dimension ref="A1:AL146"/>
  <sheetViews>
    <sheetView showGridLines="0" zoomScale="80" zoomScaleNormal="80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RowHeight="14.4" x14ac:dyDescent="0.3"/>
  <cols>
    <col min="1" max="1" width="2.77734375" customWidth="1"/>
    <col min="2" max="2" width="41.6640625" customWidth="1"/>
  </cols>
  <sheetData>
    <row r="1" spans="1:3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38" s="8" customFormat="1" ht="13.8" customHeight="1" x14ac:dyDescent="0.25">
      <c r="A2" s="9" t="s">
        <v>120</v>
      </c>
      <c r="C2" s="10"/>
    </row>
    <row r="4" spans="1:38" x14ac:dyDescent="0.3">
      <c r="B4" s="6" t="s">
        <v>114</v>
      </c>
      <c r="C4" s="6"/>
    </row>
    <row r="6" spans="1:38" x14ac:dyDescent="0.3">
      <c r="B6" t="s">
        <v>65</v>
      </c>
      <c r="C6" s="2">
        <f>Summary!F6</f>
        <v>0.03</v>
      </c>
    </row>
    <row r="8" spans="1:38" x14ac:dyDescent="0.3">
      <c r="B8" s="6" t="s">
        <v>116</v>
      </c>
      <c r="C8" s="6">
        <v>2030</v>
      </c>
      <c r="D8" s="6">
        <f>C8+1</f>
        <v>2031</v>
      </c>
      <c r="E8" s="6">
        <f t="shared" ref="E8:AG8" si="0">D8+1</f>
        <v>2032</v>
      </c>
      <c r="F8" s="6">
        <f t="shared" si="0"/>
        <v>2033</v>
      </c>
      <c r="G8" s="6">
        <f t="shared" si="0"/>
        <v>2034</v>
      </c>
      <c r="H8" s="6">
        <f t="shared" si="0"/>
        <v>2035</v>
      </c>
      <c r="I8" s="6">
        <f t="shared" si="0"/>
        <v>2036</v>
      </c>
      <c r="J8" s="6">
        <f t="shared" si="0"/>
        <v>2037</v>
      </c>
      <c r="K8" s="6">
        <f t="shared" si="0"/>
        <v>2038</v>
      </c>
      <c r="L8" s="6">
        <f t="shared" si="0"/>
        <v>2039</v>
      </c>
      <c r="M8" s="6">
        <f t="shared" si="0"/>
        <v>2040</v>
      </c>
      <c r="N8" s="6">
        <f t="shared" si="0"/>
        <v>2041</v>
      </c>
      <c r="O8" s="6">
        <f t="shared" si="0"/>
        <v>2042</v>
      </c>
      <c r="P8" s="6">
        <f t="shared" si="0"/>
        <v>2043</v>
      </c>
      <c r="Q8" s="6">
        <f t="shared" si="0"/>
        <v>2044</v>
      </c>
      <c r="R8" s="6">
        <f t="shared" si="0"/>
        <v>2045</v>
      </c>
      <c r="S8" s="6">
        <f t="shared" si="0"/>
        <v>2046</v>
      </c>
      <c r="T8" s="6">
        <f t="shared" si="0"/>
        <v>2047</v>
      </c>
      <c r="U8" s="6">
        <f t="shared" si="0"/>
        <v>2048</v>
      </c>
      <c r="V8" s="6">
        <f t="shared" si="0"/>
        <v>2049</v>
      </c>
      <c r="W8" s="6">
        <f t="shared" si="0"/>
        <v>2050</v>
      </c>
      <c r="X8" s="6">
        <f t="shared" si="0"/>
        <v>2051</v>
      </c>
      <c r="Y8" s="6">
        <f t="shared" si="0"/>
        <v>2052</v>
      </c>
      <c r="Z8" s="6">
        <f t="shared" si="0"/>
        <v>2053</v>
      </c>
      <c r="AA8" s="6">
        <f t="shared" si="0"/>
        <v>2054</v>
      </c>
      <c r="AB8" s="6">
        <f t="shared" si="0"/>
        <v>2055</v>
      </c>
      <c r="AC8" s="6">
        <f t="shared" si="0"/>
        <v>2056</v>
      </c>
      <c r="AD8" s="6">
        <f t="shared" si="0"/>
        <v>2057</v>
      </c>
      <c r="AE8" s="6">
        <f t="shared" si="0"/>
        <v>2058</v>
      </c>
      <c r="AF8" s="6">
        <f t="shared" si="0"/>
        <v>2059</v>
      </c>
      <c r="AG8" s="6">
        <f t="shared" si="0"/>
        <v>2060</v>
      </c>
      <c r="AH8" s="6">
        <f t="shared" ref="AH8:AL8" si="1">AG8+1</f>
        <v>2061</v>
      </c>
      <c r="AI8" s="6">
        <f t="shared" si="1"/>
        <v>2062</v>
      </c>
      <c r="AJ8" s="6">
        <f t="shared" si="1"/>
        <v>2063</v>
      </c>
      <c r="AK8" s="6">
        <f t="shared" si="1"/>
        <v>2064</v>
      </c>
      <c r="AL8" s="6">
        <f t="shared" si="1"/>
        <v>2065</v>
      </c>
    </row>
    <row r="9" spans="1:38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</row>
    <row r="10" spans="1:38" x14ac:dyDescent="0.3">
      <c r="B10" s="42" t="s">
        <v>64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</row>
    <row r="11" spans="1:38" s="1" customFormat="1" x14ac:dyDescent="0.3">
      <c r="B11" s="5" t="s">
        <v>48</v>
      </c>
    </row>
    <row r="12" spans="1:38" x14ac:dyDescent="0.3">
      <c r="B12" s="4">
        <v>18</v>
      </c>
      <c r="C12" s="3">
        <f>'RIA framework'!C5</f>
        <v>1400</v>
      </c>
      <c r="D12" s="3">
        <f t="shared" ref="D12:AL12" si="2">C12*(1+$C$6)</f>
        <v>1442</v>
      </c>
      <c r="E12" s="3">
        <f t="shared" si="2"/>
        <v>1485.26</v>
      </c>
      <c r="F12" s="3">
        <f t="shared" si="2"/>
        <v>1529.8178</v>
      </c>
      <c r="G12" s="3">
        <f t="shared" si="2"/>
        <v>1575.7123340000001</v>
      </c>
      <c r="H12" s="3">
        <f t="shared" si="2"/>
        <v>1622.98370402</v>
      </c>
      <c r="I12" s="3">
        <f t="shared" si="2"/>
        <v>1671.6732151406</v>
      </c>
      <c r="J12" s="3">
        <f t="shared" si="2"/>
        <v>1721.823411594818</v>
      </c>
      <c r="K12" s="3">
        <f t="shared" si="2"/>
        <v>1773.4781139426625</v>
      </c>
      <c r="L12" s="3">
        <f t="shared" si="2"/>
        <v>1826.6824573609424</v>
      </c>
      <c r="M12" s="3">
        <f t="shared" si="2"/>
        <v>1881.4829310817706</v>
      </c>
      <c r="N12" s="3">
        <f t="shared" si="2"/>
        <v>1937.9274190142237</v>
      </c>
      <c r="O12" s="3">
        <f t="shared" si="2"/>
        <v>1996.0652415846505</v>
      </c>
      <c r="P12" s="3">
        <f t="shared" si="2"/>
        <v>2055.9471988321902</v>
      </c>
      <c r="Q12" s="3">
        <f t="shared" si="2"/>
        <v>2117.6256147971558</v>
      </c>
      <c r="R12" s="3">
        <f t="shared" si="2"/>
        <v>2181.1543832410707</v>
      </c>
      <c r="S12" s="3">
        <f t="shared" si="2"/>
        <v>2246.5890147383029</v>
      </c>
      <c r="T12" s="3">
        <f t="shared" si="2"/>
        <v>2313.9866851804522</v>
      </c>
      <c r="U12" s="3">
        <f t="shared" si="2"/>
        <v>2383.4062857358658</v>
      </c>
      <c r="V12" s="3">
        <f t="shared" si="2"/>
        <v>2454.908474307942</v>
      </c>
      <c r="W12" s="3">
        <f t="shared" si="2"/>
        <v>2528.5557285371801</v>
      </c>
      <c r="X12" s="3">
        <f t="shared" si="2"/>
        <v>2604.4124003932957</v>
      </c>
      <c r="Y12" s="3">
        <f t="shared" si="2"/>
        <v>2682.5447724050946</v>
      </c>
      <c r="Z12" s="3">
        <f t="shared" si="2"/>
        <v>2763.0211155772477</v>
      </c>
      <c r="AA12" s="3">
        <f t="shared" si="2"/>
        <v>2845.9117490445651</v>
      </c>
      <c r="AB12" s="3">
        <f t="shared" si="2"/>
        <v>2931.2891015159021</v>
      </c>
      <c r="AC12" s="3">
        <f t="shared" si="2"/>
        <v>3019.2277745613792</v>
      </c>
      <c r="AD12" s="3">
        <f t="shared" si="2"/>
        <v>3109.8046077982208</v>
      </c>
      <c r="AE12" s="3">
        <f t="shared" si="2"/>
        <v>3203.0987460321676</v>
      </c>
      <c r="AF12" s="3">
        <f t="shared" si="2"/>
        <v>3299.1917084131328</v>
      </c>
      <c r="AG12" s="3">
        <f t="shared" si="2"/>
        <v>3398.1674596655271</v>
      </c>
      <c r="AH12" s="3">
        <f t="shared" si="2"/>
        <v>3500.112483455493</v>
      </c>
      <c r="AI12" s="3">
        <f t="shared" si="2"/>
        <v>3605.1158579591579</v>
      </c>
      <c r="AJ12" s="3">
        <f t="shared" si="2"/>
        <v>3713.2693336979328</v>
      </c>
      <c r="AK12" s="3">
        <f t="shared" si="2"/>
        <v>3824.6674137088708</v>
      </c>
      <c r="AL12" s="3">
        <f t="shared" si="2"/>
        <v>3939.4074361201369</v>
      </c>
    </row>
    <row r="13" spans="1:38" x14ac:dyDescent="0.3">
      <c r="B13" s="4">
        <v>19</v>
      </c>
      <c r="C13" s="3">
        <f>'RIA framework'!C6</f>
        <v>1700</v>
      </c>
      <c r="D13" s="3">
        <f t="shared" ref="D13:AL13" si="3">C13*(1+$C$6)</f>
        <v>1751</v>
      </c>
      <c r="E13" s="3">
        <f t="shared" si="3"/>
        <v>1803.53</v>
      </c>
      <c r="F13" s="3">
        <f t="shared" si="3"/>
        <v>1857.6359</v>
      </c>
      <c r="G13" s="3">
        <f t="shared" si="3"/>
        <v>1913.364977</v>
      </c>
      <c r="H13" s="3">
        <f t="shared" si="3"/>
        <v>1970.7659263099999</v>
      </c>
      <c r="I13" s="3">
        <f t="shared" si="3"/>
        <v>2029.8889040992999</v>
      </c>
      <c r="J13" s="3">
        <f t="shared" si="3"/>
        <v>2090.785571222279</v>
      </c>
      <c r="K13" s="3">
        <f t="shared" si="3"/>
        <v>2153.5091383589474</v>
      </c>
      <c r="L13" s="3">
        <f t="shared" si="3"/>
        <v>2218.1144125097157</v>
      </c>
      <c r="M13" s="3">
        <f t="shared" si="3"/>
        <v>2284.6578448850073</v>
      </c>
      <c r="N13" s="3">
        <f t="shared" si="3"/>
        <v>2353.1975802315574</v>
      </c>
      <c r="O13" s="3">
        <f t="shared" si="3"/>
        <v>2423.7935076385043</v>
      </c>
      <c r="P13" s="3">
        <f t="shared" si="3"/>
        <v>2496.5073128676595</v>
      </c>
      <c r="Q13" s="3">
        <f t="shared" si="3"/>
        <v>2571.4025322536895</v>
      </c>
      <c r="R13" s="3">
        <f t="shared" si="3"/>
        <v>2648.5446082213002</v>
      </c>
      <c r="S13" s="3">
        <f t="shared" si="3"/>
        <v>2728.0009464679392</v>
      </c>
      <c r="T13" s="3">
        <f t="shared" si="3"/>
        <v>2809.8409748619774</v>
      </c>
      <c r="U13" s="3">
        <f t="shared" si="3"/>
        <v>2894.1362041078369</v>
      </c>
      <c r="V13" s="3">
        <f t="shared" si="3"/>
        <v>2980.9602902310721</v>
      </c>
      <c r="W13" s="3">
        <f t="shared" si="3"/>
        <v>3070.3890989380043</v>
      </c>
      <c r="X13" s="3">
        <f t="shared" si="3"/>
        <v>3162.5007719061446</v>
      </c>
      <c r="Y13" s="3">
        <f t="shared" si="3"/>
        <v>3257.375795063329</v>
      </c>
      <c r="Z13" s="3">
        <f t="shared" si="3"/>
        <v>3355.0970689152291</v>
      </c>
      <c r="AA13" s="3">
        <f t="shared" si="3"/>
        <v>3455.7499809826859</v>
      </c>
      <c r="AB13" s="3">
        <f t="shared" si="3"/>
        <v>3559.4224804121664</v>
      </c>
      <c r="AC13" s="3">
        <f t="shared" si="3"/>
        <v>3666.2051548245313</v>
      </c>
      <c r="AD13" s="3">
        <f t="shared" si="3"/>
        <v>3776.1913094692673</v>
      </c>
      <c r="AE13" s="3">
        <f t="shared" si="3"/>
        <v>3889.4770487533456</v>
      </c>
      <c r="AF13" s="3">
        <f t="shared" si="3"/>
        <v>4006.1613602159459</v>
      </c>
      <c r="AG13" s="3">
        <f t="shared" si="3"/>
        <v>4126.3462010224248</v>
      </c>
      <c r="AH13" s="3">
        <f t="shared" si="3"/>
        <v>4250.1365870530981</v>
      </c>
      <c r="AI13" s="3">
        <f t="shared" si="3"/>
        <v>4377.6406846646914</v>
      </c>
      <c r="AJ13" s="3">
        <f t="shared" si="3"/>
        <v>4508.9699052046326</v>
      </c>
      <c r="AK13" s="3">
        <f t="shared" si="3"/>
        <v>4644.2390023607713</v>
      </c>
      <c r="AL13" s="3">
        <f t="shared" si="3"/>
        <v>4783.5661724315942</v>
      </c>
    </row>
    <row r="14" spans="1:38" x14ac:dyDescent="0.3">
      <c r="B14" s="4">
        <v>20</v>
      </c>
      <c r="C14" s="3">
        <f>'RIA framework'!C7</f>
        <v>2200</v>
      </c>
      <c r="D14" s="3">
        <f t="shared" ref="D14:AL14" si="4">C14*(1+$C$6)</f>
        <v>2266</v>
      </c>
      <c r="E14" s="3">
        <f t="shared" si="4"/>
        <v>2333.98</v>
      </c>
      <c r="F14" s="3">
        <f t="shared" si="4"/>
        <v>2403.9994000000002</v>
      </c>
      <c r="G14" s="3">
        <f t="shared" si="4"/>
        <v>2476.1193820000003</v>
      </c>
      <c r="H14" s="3">
        <f t="shared" si="4"/>
        <v>2550.4029634600006</v>
      </c>
      <c r="I14" s="3">
        <f t="shared" si="4"/>
        <v>2626.9150523638009</v>
      </c>
      <c r="J14" s="3">
        <f t="shared" si="4"/>
        <v>2705.722503934715</v>
      </c>
      <c r="K14" s="3">
        <f t="shared" si="4"/>
        <v>2786.8941790527565</v>
      </c>
      <c r="L14" s="3">
        <f t="shared" si="4"/>
        <v>2870.501004424339</v>
      </c>
      <c r="M14" s="3">
        <f t="shared" si="4"/>
        <v>2956.6160345570693</v>
      </c>
      <c r="N14" s="3">
        <f t="shared" si="4"/>
        <v>3045.3145155937814</v>
      </c>
      <c r="O14" s="3">
        <f t="shared" si="4"/>
        <v>3136.6739510615948</v>
      </c>
      <c r="P14" s="3">
        <f t="shared" si="4"/>
        <v>3230.7741695934428</v>
      </c>
      <c r="Q14" s="3">
        <f t="shared" si="4"/>
        <v>3327.6973946812464</v>
      </c>
      <c r="R14" s="3">
        <f t="shared" si="4"/>
        <v>3427.5283165216838</v>
      </c>
      <c r="S14" s="3">
        <f t="shared" si="4"/>
        <v>3530.3541660173346</v>
      </c>
      <c r="T14" s="3">
        <f t="shared" si="4"/>
        <v>3636.2647909978546</v>
      </c>
      <c r="U14" s="3">
        <f t="shared" si="4"/>
        <v>3745.3527347277904</v>
      </c>
      <c r="V14" s="3">
        <f t="shared" si="4"/>
        <v>3857.7133167696243</v>
      </c>
      <c r="W14" s="3">
        <f t="shared" si="4"/>
        <v>3973.4447162727133</v>
      </c>
      <c r="X14" s="3">
        <f t="shared" si="4"/>
        <v>4092.648057760895</v>
      </c>
      <c r="Y14" s="3">
        <f t="shared" si="4"/>
        <v>4215.4274994937223</v>
      </c>
      <c r="Z14" s="3">
        <f t="shared" si="4"/>
        <v>4341.8903244785342</v>
      </c>
      <c r="AA14" s="3">
        <f t="shared" si="4"/>
        <v>4472.1470342128905</v>
      </c>
      <c r="AB14" s="3">
        <f t="shared" si="4"/>
        <v>4606.3114452392774</v>
      </c>
      <c r="AC14" s="3">
        <f t="shared" si="4"/>
        <v>4744.500788596456</v>
      </c>
      <c r="AD14" s="3">
        <f t="shared" si="4"/>
        <v>4886.8358122543495</v>
      </c>
      <c r="AE14" s="3">
        <f t="shared" si="4"/>
        <v>5033.4408866219801</v>
      </c>
      <c r="AF14" s="3">
        <f t="shared" si="4"/>
        <v>5184.4441132206393</v>
      </c>
      <c r="AG14" s="3">
        <f t="shared" si="4"/>
        <v>5339.9774366172587</v>
      </c>
      <c r="AH14" s="3">
        <f t="shared" si="4"/>
        <v>5500.1767597157768</v>
      </c>
      <c r="AI14" s="3">
        <f t="shared" si="4"/>
        <v>5665.1820625072505</v>
      </c>
      <c r="AJ14" s="3">
        <f t="shared" si="4"/>
        <v>5835.1375243824677</v>
      </c>
      <c r="AK14" s="3">
        <f t="shared" si="4"/>
        <v>6010.1916501139422</v>
      </c>
      <c r="AL14" s="3">
        <f t="shared" si="4"/>
        <v>6190.4973996173603</v>
      </c>
    </row>
    <row r="15" spans="1:38" x14ac:dyDescent="0.3">
      <c r="B15" s="4">
        <v>21</v>
      </c>
      <c r="C15" s="3">
        <f>'RIA framework'!C8</f>
        <v>2800</v>
      </c>
      <c r="D15" s="3">
        <f t="shared" ref="D15:AL15" si="5">C15*(1+$C$6)</f>
        <v>2884</v>
      </c>
      <c r="E15" s="3">
        <f t="shared" si="5"/>
        <v>2970.52</v>
      </c>
      <c r="F15" s="3">
        <f t="shared" si="5"/>
        <v>3059.6356000000001</v>
      </c>
      <c r="G15" s="3">
        <f t="shared" si="5"/>
        <v>3151.4246680000001</v>
      </c>
      <c r="H15" s="3">
        <f t="shared" si="5"/>
        <v>3245.96740804</v>
      </c>
      <c r="I15" s="3">
        <f t="shared" si="5"/>
        <v>3343.3464302811999</v>
      </c>
      <c r="J15" s="3">
        <f t="shared" si="5"/>
        <v>3443.6468231896361</v>
      </c>
      <c r="K15" s="3">
        <f t="shared" si="5"/>
        <v>3546.956227885325</v>
      </c>
      <c r="L15" s="3">
        <f t="shared" si="5"/>
        <v>3653.3649147218848</v>
      </c>
      <c r="M15" s="3">
        <f t="shared" si="5"/>
        <v>3762.9658621635413</v>
      </c>
      <c r="N15" s="3">
        <f t="shared" si="5"/>
        <v>3875.8548380284474</v>
      </c>
      <c r="O15" s="3">
        <f t="shared" si="5"/>
        <v>3992.130483169301</v>
      </c>
      <c r="P15" s="3">
        <f t="shared" si="5"/>
        <v>4111.8943976643804</v>
      </c>
      <c r="Q15" s="3">
        <f t="shared" si="5"/>
        <v>4235.2512295943116</v>
      </c>
      <c r="R15" s="3">
        <f t="shared" si="5"/>
        <v>4362.3087664821414</v>
      </c>
      <c r="S15" s="3">
        <f t="shared" si="5"/>
        <v>4493.1780294766058</v>
      </c>
      <c r="T15" s="3">
        <f t="shared" si="5"/>
        <v>4627.9733703609045</v>
      </c>
      <c r="U15" s="3">
        <f t="shared" si="5"/>
        <v>4766.8125714717316</v>
      </c>
      <c r="V15" s="3">
        <f t="shared" si="5"/>
        <v>4909.816948615884</v>
      </c>
      <c r="W15" s="3">
        <f t="shared" si="5"/>
        <v>5057.1114570743603</v>
      </c>
      <c r="X15" s="3">
        <f t="shared" si="5"/>
        <v>5208.8248007865914</v>
      </c>
      <c r="Y15" s="3">
        <f t="shared" si="5"/>
        <v>5365.0895448101892</v>
      </c>
      <c r="Z15" s="3">
        <f t="shared" si="5"/>
        <v>5526.0422311544953</v>
      </c>
      <c r="AA15" s="3">
        <f t="shared" si="5"/>
        <v>5691.8234980891302</v>
      </c>
      <c r="AB15" s="3">
        <f t="shared" si="5"/>
        <v>5862.5782030318042</v>
      </c>
      <c r="AC15" s="3">
        <f t="shared" si="5"/>
        <v>6038.4555491227584</v>
      </c>
      <c r="AD15" s="3">
        <f t="shared" si="5"/>
        <v>6219.6092155964416</v>
      </c>
      <c r="AE15" s="3">
        <f t="shared" si="5"/>
        <v>6406.1974920643352</v>
      </c>
      <c r="AF15" s="3">
        <f t="shared" si="5"/>
        <v>6598.3834168262656</v>
      </c>
      <c r="AG15" s="3">
        <f t="shared" si="5"/>
        <v>6796.3349193310542</v>
      </c>
      <c r="AH15" s="3">
        <f t="shared" si="5"/>
        <v>7000.224966910986</v>
      </c>
      <c r="AI15" s="3">
        <f t="shared" si="5"/>
        <v>7210.2317159183158</v>
      </c>
      <c r="AJ15" s="3">
        <f t="shared" si="5"/>
        <v>7426.5386673958656</v>
      </c>
      <c r="AK15" s="3">
        <f t="shared" si="5"/>
        <v>7649.3348274177415</v>
      </c>
      <c r="AL15" s="3">
        <f t="shared" si="5"/>
        <v>7878.8148722402739</v>
      </c>
    </row>
    <row r="16" spans="1:38" x14ac:dyDescent="0.3">
      <c r="B16" s="4">
        <v>22</v>
      </c>
      <c r="C16" s="3">
        <f>'RIA framework'!C9</f>
        <v>5800</v>
      </c>
      <c r="D16" s="3">
        <f t="shared" ref="D16:AL16" si="6">C16*(1+$C$6)</f>
        <v>5974</v>
      </c>
      <c r="E16" s="3">
        <f t="shared" si="6"/>
        <v>6153.22</v>
      </c>
      <c r="F16" s="3">
        <f t="shared" si="6"/>
        <v>6337.8166000000001</v>
      </c>
      <c r="G16" s="3">
        <f t="shared" si="6"/>
        <v>6527.9510980000005</v>
      </c>
      <c r="H16" s="3">
        <f t="shared" si="6"/>
        <v>6723.7896309400003</v>
      </c>
      <c r="I16" s="3">
        <f t="shared" si="6"/>
        <v>6925.5033198682004</v>
      </c>
      <c r="J16" s="3">
        <f t="shared" si="6"/>
        <v>7133.268419464247</v>
      </c>
      <c r="K16" s="3">
        <f t="shared" si="6"/>
        <v>7347.2664720481744</v>
      </c>
      <c r="L16" s="3">
        <f t="shared" si="6"/>
        <v>7567.68446620962</v>
      </c>
      <c r="M16" s="3">
        <f t="shared" si="6"/>
        <v>7794.7150001959089</v>
      </c>
      <c r="N16" s="3">
        <f t="shared" si="6"/>
        <v>8028.556450201786</v>
      </c>
      <c r="O16" s="3">
        <f t="shared" si="6"/>
        <v>8269.4131437078395</v>
      </c>
      <c r="P16" s="3">
        <f t="shared" si="6"/>
        <v>8517.495538019075</v>
      </c>
      <c r="Q16" s="3">
        <f t="shared" si="6"/>
        <v>8773.020404159648</v>
      </c>
      <c r="R16" s="3">
        <f t="shared" si="6"/>
        <v>9036.2110162844383</v>
      </c>
      <c r="S16" s="3">
        <f t="shared" si="6"/>
        <v>9307.2973467729717</v>
      </c>
      <c r="T16" s="3">
        <f t="shared" si="6"/>
        <v>9586.5162671761609</v>
      </c>
      <c r="U16" s="3">
        <f t="shared" si="6"/>
        <v>9874.1117551914467</v>
      </c>
      <c r="V16" s="3">
        <f t="shared" si="6"/>
        <v>10170.33510784719</v>
      </c>
      <c r="W16" s="3">
        <f t="shared" si="6"/>
        <v>10475.445161082605</v>
      </c>
      <c r="X16" s="3">
        <f t="shared" si="6"/>
        <v>10789.708515915085</v>
      </c>
      <c r="Y16" s="3">
        <f t="shared" si="6"/>
        <v>11113.399771392538</v>
      </c>
      <c r="Z16" s="3">
        <f t="shared" si="6"/>
        <v>11446.801764534315</v>
      </c>
      <c r="AA16" s="3">
        <f t="shared" si="6"/>
        <v>11790.205817470345</v>
      </c>
      <c r="AB16" s="3">
        <f t="shared" si="6"/>
        <v>12143.911991994455</v>
      </c>
      <c r="AC16" s="3">
        <f t="shared" si="6"/>
        <v>12508.229351754289</v>
      </c>
      <c r="AD16" s="3">
        <f t="shared" si="6"/>
        <v>12883.476232306919</v>
      </c>
      <c r="AE16" s="3">
        <f t="shared" si="6"/>
        <v>13269.980519276127</v>
      </c>
      <c r="AF16" s="3">
        <f t="shared" si="6"/>
        <v>13668.079934854411</v>
      </c>
      <c r="AG16" s="3">
        <f t="shared" si="6"/>
        <v>14078.122332900044</v>
      </c>
      <c r="AH16" s="3">
        <f t="shared" si="6"/>
        <v>14500.466002887046</v>
      </c>
      <c r="AI16" s="3">
        <f t="shared" si="6"/>
        <v>14935.479982973657</v>
      </c>
      <c r="AJ16" s="3">
        <f t="shared" si="6"/>
        <v>15383.544382462867</v>
      </c>
      <c r="AK16" s="3">
        <f t="shared" si="6"/>
        <v>15845.050713936755</v>
      </c>
      <c r="AL16" s="3">
        <f t="shared" si="6"/>
        <v>16320.402235354857</v>
      </c>
    </row>
    <row r="17" spans="2:38" x14ac:dyDescent="0.3">
      <c r="B17" s="4">
        <v>23</v>
      </c>
      <c r="C17" s="3">
        <f>'RIA framework'!C10</f>
        <v>9200</v>
      </c>
      <c r="D17" s="3">
        <f t="shared" ref="D17:AL17" si="7">C17*(1+$C$6)</f>
        <v>9476</v>
      </c>
      <c r="E17" s="3">
        <f t="shared" si="7"/>
        <v>9760.2800000000007</v>
      </c>
      <c r="F17" s="3">
        <f t="shared" si="7"/>
        <v>10053.088400000001</v>
      </c>
      <c r="G17" s="3">
        <f t="shared" si="7"/>
        <v>10354.681052000002</v>
      </c>
      <c r="H17" s="3">
        <f t="shared" si="7"/>
        <v>10665.321483560003</v>
      </c>
      <c r="I17" s="3">
        <f t="shared" si="7"/>
        <v>10985.281128066803</v>
      </c>
      <c r="J17" s="3">
        <f t="shared" si="7"/>
        <v>11314.839561908808</v>
      </c>
      <c r="K17" s="3">
        <f t="shared" si="7"/>
        <v>11654.284748766073</v>
      </c>
      <c r="L17" s="3">
        <f t="shared" si="7"/>
        <v>12003.913291229055</v>
      </c>
      <c r="M17" s="3">
        <f t="shared" si="7"/>
        <v>12364.030689965926</v>
      </c>
      <c r="N17" s="3">
        <f t="shared" si="7"/>
        <v>12734.951610664904</v>
      </c>
      <c r="O17" s="3">
        <f t="shared" si="7"/>
        <v>13117.000158984853</v>
      </c>
      <c r="P17" s="3">
        <f t="shared" si="7"/>
        <v>13510.510163754398</v>
      </c>
      <c r="Q17" s="3">
        <f t="shared" si="7"/>
        <v>13915.82546866703</v>
      </c>
      <c r="R17" s="3">
        <f t="shared" si="7"/>
        <v>14333.300232727041</v>
      </c>
      <c r="S17" s="3">
        <f t="shared" si="7"/>
        <v>14763.299239708853</v>
      </c>
      <c r="T17" s="3">
        <f t="shared" si="7"/>
        <v>15206.198216900118</v>
      </c>
      <c r="U17" s="3">
        <f t="shared" si="7"/>
        <v>15662.384163407123</v>
      </c>
      <c r="V17" s="3">
        <f t="shared" si="7"/>
        <v>16132.255688309337</v>
      </c>
      <c r="W17" s="3">
        <f t="shared" si="7"/>
        <v>16616.223358958618</v>
      </c>
      <c r="X17" s="3">
        <f t="shared" si="7"/>
        <v>17114.710059727378</v>
      </c>
      <c r="Y17" s="3">
        <f t="shared" si="7"/>
        <v>17628.151361519202</v>
      </c>
      <c r="Z17" s="3">
        <f t="shared" si="7"/>
        <v>18156.995902364779</v>
      </c>
      <c r="AA17" s="3">
        <f t="shared" si="7"/>
        <v>18701.705779435724</v>
      </c>
      <c r="AB17" s="3">
        <f t="shared" si="7"/>
        <v>19262.756952818796</v>
      </c>
      <c r="AC17" s="3">
        <f t="shared" si="7"/>
        <v>19840.639661403362</v>
      </c>
      <c r="AD17" s="3">
        <f t="shared" si="7"/>
        <v>20435.858851245463</v>
      </c>
      <c r="AE17" s="3">
        <f t="shared" si="7"/>
        <v>21048.934616782826</v>
      </c>
      <c r="AF17" s="3">
        <f t="shared" si="7"/>
        <v>21680.402655286311</v>
      </c>
      <c r="AG17" s="3">
        <f t="shared" si="7"/>
        <v>22330.814734944899</v>
      </c>
      <c r="AH17" s="3">
        <f t="shared" si="7"/>
        <v>23000.739176993247</v>
      </c>
      <c r="AI17" s="3">
        <f t="shared" si="7"/>
        <v>23690.761352303045</v>
      </c>
      <c r="AJ17" s="3">
        <f t="shared" si="7"/>
        <v>24401.484192872136</v>
      </c>
      <c r="AK17" s="3">
        <f t="shared" si="7"/>
        <v>25133.528718658301</v>
      </c>
      <c r="AL17" s="3">
        <f t="shared" si="7"/>
        <v>25887.534580218049</v>
      </c>
    </row>
    <row r="18" spans="2:38" x14ac:dyDescent="0.3">
      <c r="B18" s="4">
        <v>24</v>
      </c>
      <c r="C18" s="3">
        <f>'RIA framework'!C11</f>
        <v>12300</v>
      </c>
      <c r="D18" s="3">
        <f t="shared" ref="D18:AL18" si="8">C18*(1+$C$6)</f>
        <v>12669</v>
      </c>
      <c r="E18" s="3">
        <f t="shared" si="8"/>
        <v>13049.07</v>
      </c>
      <c r="F18" s="3">
        <f t="shared" si="8"/>
        <v>13440.542100000001</v>
      </c>
      <c r="G18" s="3">
        <f t="shared" si="8"/>
        <v>13843.758363000001</v>
      </c>
      <c r="H18" s="3">
        <f t="shared" si="8"/>
        <v>14259.071113890001</v>
      </c>
      <c r="I18" s="3">
        <f t="shared" si="8"/>
        <v>14686.843247306701</v>
      </c>
      <c r="J18" s="3">
        <f t="shared" si="8"/>
        <v>15127.448544725901</v>
      </c>
      <c r="K18" s="3">
        <f t="shared" si="8"/>
        <v>15581.272001067679</v>
      </c>
      <c r="L18" s="3">
        <f t="shared" si="8"/>
        <v>16048.710161099709</v>
      </c>
      <c r="M18" s="3">
        <f t="shared" si="8"/>
        <v>16530.171465932701</v>
      </c>
      <c r="N18" s="3">
        <f t="shared" si="8"/>
        <v>17026.076609910684</v>
      </c>
      <c r="O18" s="3">
        <f t="shared" si="8"/>
        <v>17536.858908208003</v>
      </c>
      <c r="P18" s="3">
        <f t="shared" si="8"/>
        <v>18062.964675454245</v>
      </c>
      <c r="Q18" s="3">
        <f t="shared" si="8"/>
        <v>18604.853615717871</v>
      </c>
      <c r="R18" s="3">
        <f t="shared" si="8"/>
        <v>19162.999224189407</v>
      </c>
      <c r="S18" s="3">
        <f t="shared" si="8"/>
        <v>19737.889200915091</v>
      </c>
      <c r="T18" s="3">
        <f t="shared" si="8"/>
        <v>20330.025876942545</v>
      </c>
      <c r="U18" s="3">
        <f t="shared" si="8"/>
        <v>20939.926653250823</v>
      </c>
      <c r="V18" s="3">
        <f t="shared" si="8"/>
        <v>21568.124452848348</v>
      </c>
      <c r="W18" s="3">
        <f t="shared" si="8"/>
        <v>22215.168186433799</v>
      </c>
      <c r="X18" s="3">
        <f t="shared" si="8"/>
        <v>22881.623232026814</v>
      </c>
      <c r="Y18" s="3">
        <f t="shared" si="8"/>
        <v>23568.071928987618</v>
      </c>
      <c r="Z18" s="3">
        <f t="shared" si="8"/>
        <v>24275.114086857247</v>
      </c>
      <c r="AA18" s="3">
        <f t="shared" si="8"/>
        <v>25003.367509462965</v>
      </c>
      <c r="AB18" s="3">
        <f t="shared" si="8"/>
        <v>25753.468534746855</v>
      </c>
      <c r="AC18" s="3">
        <f t="shared" si="8"/>
        <v>26526.072590789263</v>
      </c>
      <c r="AD18" s="3">
        <f t="shared" si="8"/>
        <v>27321.854768512942</v>
      </c>
      <c r="AE18" s="3">
        <f t="shared" si="8"/>
        <v>28141.510411568332</v>
      </c>
      <c r="AF18" s="3">
        <f t="shared" si="8"/>
        <v>28985.755723915383</v>
      </c>
      <c r="AG18" s="3">
        <f t="shared" si="8"/>
        <v>29855.328395632845</v>
      </c>
      <c r="AH18" s="3">
        <f t="shared" si="8"/>
        <v>30750.988247501831</v>
      </c>
      <c r="AI18" s="3">
        <f t="shared" si="8"/>
        <v>31673.517894926888</v>
      </c>
      <c r="AJ18" s="3">
        <f t="shared" si="8"/>
        <v>32623.723431774695</v>
      </c>
      <c r="AK18" s="3">
        <f t="shared" si="8"/>
        <v>33602.435134727937</v>
      </c>
      <c r="AL18" s="3">
        <f t="shared" si="8"/>
        <v>34610.508188769774</v>
      </c>
    </row>
    <row r="19" spans="2:38" x14ac:dyDescent="0.3">
      <c r="B19" s="4">
        <v>25</v>
      </c>
      <c r="C19" s="3">
        <f>'RIA framework'!C12</f>
        <v>15900</v>
      </c>
      <c r="D19" s="3">
        <f t="shared" ref="D19:AL19" si="9">C19*(1+$C$6)</f>
        <v>16377</v>
      </c>
      <c r="E19" s="3">
        <f t="shared" si="9"/>
        <v>16868.310000000001</v>
      </c>
      <c r="F19" s="3">
        <f t="shared" si="9"/>
        <v>17374.3593</v>
      </c>
      <c r="G19" s="3">
        <f t="shared" si="9"/>
        <v>17895.590079000001</v>
      </c>
      <c r="H19" s="3">
        <f t="shared" si="9"/>
        <v>18432.457781370002</v>
      </c>
      <c r="I19" s="3">
        <f t="shared" si="9"/>
        <v>18985.431514811102</v>
      </c>
      <c r="J19" s="3">
        <f t="shared" si="9"/>
        <v>19554.994460255435</v>
      </c>
      <c r="K19" s="3">
        <f t="shared" si="9"/>
        <v>20141.644294063099</v>
      </c>
      <c r="L19" s="3">
        <f t="shared" si="9"/>
        <v>20745.893622884993</v>
      </c>
      <c r="M19" s="3">
        <f t="shared" si="9"/>
        <v>21368.270431571542</v>
      </c>
      <c r="N19" s="3">
        <f t="shared" si="9"/>
        <v>22009.31854451869</v>
      </c>
      <c r="O19" s="3">
        <f t="shared" si="9"/>
        <v>22669.598100854251</v>
      </c>
      <c r="P19" s="3">
        <f t="shared" si="9"/>
        <v>23349.686043879879</v>
      </c>
      <c r="Q19" s="3">
        <f t="shared" si="9"/>
        <v>24050.176625196276</v>
      </c>
      <c r="R19" s="3">
        <f t="shared" si="9"/>
        <v>24771.681923952165</v>
      </c>
      <c r="S19" s="3">
        <f t="shared" si="9"/>
        <v>25514.832381670731</v>
      </c>
      <c r="T19" s="3">
        <f t="shared" si="9"/>
        <v>26280.277353120855</v>
      </c>
      <c r="U19" s="3">
        <f t="shared" si="9"/>
        <v>27068.685673714481</v>
      </c>
      <c r="V19" s="3">
        <f t="shared" si="9"/>
        <v>27880.746243925914</v>
      </c>
      <c r="W19" s="3">
        <f t="shared" si="9"/>
        <v>28717.168631243694</v>
      </c>
      <c r="X19" s="3">
        <f t="shared" si="9"/>
        <v>29578.683690181006</v>
      </c>
      <c r="Y19" s="3">
        <f t="shared" si="9"/>
        <v>30466.044200886437</v>
      </c>
      <c r="Z19" s="3">
        <f t="shared" si="9"/>
        <v>31380.025526913032</v>
      </c>
      <c r="AA19" s="3">
        <f t="shared" si="9"/>
        <v>32321.426292720425</v>
      </c>
      <c r="AB19" s="3">
        <f t="shared" si="9"/>
        <v>33291.069081502043</v>
      </c>
      <c r="AC19" s="3">
        <f t="shared" si="9"/>
        <v>34289.801153947104</v>
      </c>
      <c r="AD19" s="3">
        <f t="shared" si="9"/>
        <v>35318.495188565517</v>
      </c>
      <c r="AE19" s="3">
        <f t="shared" si="9"/>
        <v>36378.05004422248</v>
      </c>
      <c r="AF19" s="3">
        <f t="shared" si="9"/>
        <v>37469.391545549159</v>
      </c>
      <c r="AG19" s="3">
        <f t="shared" si="9"/>
        <v>38593.473291915638</v>
      </c>
      <c r="AH19" s="3">
        <f t="shared" si="9"/>
        <v>39751.277490673107</v>
      </c>
      <c r="AI19" s="3">
        <f t="shared" si="9"/>
        <v>40943.815815393304</v>
      </c>
      <c r="AJ19" s="3">
        <f t="shared" si="9"/>
        <v>42172.1302898551</v>
      </c>
      <c r="AK19" s="3">
        <f t="shared" si="9"/>
        <v>43437.294198550757</v>
      </c>
      <c r="AL19" s="3">
        <f t="shared" si="9"/>
        <v>44740.413024507281</v>
      </c>
    </row>
    <row r="20" spans="2:38" x14ac:dyDescent="0.3">
      <c r="B20" s="4">
        <v>26</v>
      </c>
      <c r="C20" s="3">
        <f>'RIA framework'!C13</f>
        <v>19800</v>
      </c>
      <c r="D20" s="3">
        <f t="shared" ref="D20:AL20" si="10">C20*(1+$C$6)</f>
        <v>20394</v>
      </c>
      <c r="E20" s="3">
        <f t="shared" si="10"/>
        <v>21005.82</v>
      </c>
      <c r="F20" s="3">
        <f t="shared" si="10"/>
        <v>21635.994600000002</v>
      </c>
      <c r="G20" s="3">
        <f t="shared" si="10"/>
        <v>22285.074438000003</v>
      </c>
      <c r="H20" s="3">
        <f t="shared" si="10"/>
        <v>22953.626671140006</v>
      </c>
      <c r="I20" s="3">
        <f t="shared" si="10"/>
        <v>23642.235471274205</v>
      </c>
      <c r="J20" s="3">
        <f t="shared" si="10"/>
        <v>24351.502535412434</v>
      </c>
      <c r="K20" s="3">
        <f t="shared" si="10"/>
        <v>25082.047611474809</v>
      </c>
      <c r="L20" s="3">
        <f t="shared" si="10"/>
        <v>25834.509039819055</v>
      </c>
      <c r="M20" s="3">
        <f t="shared" si="10"/>
        <v>26609.544311013626</v>
      </c>
      <c r="N20" s="3">
        <f t="shared" si="10"/>
        <v>27407.830640344037</v>
      </c>
      <c r="O20" s="3">
        <f t="shared" si="10"/>
        <v>28230.065559554358</v>
      </c>
      <c r="P20" s="3">
        <f t="shared" si="10"/>
        <v>29076.967526340988</v>
      </c>
      <c r="Q20" s="3">
        <f t="shared" si="10"/>
        <v>29949.276552131218</v>
      </c>
      <c r="R20" s="3">
        <f t="shared" si="10"/>
        <v>30847.754848695156</v>
      </c>
      <c r="S20" s="3">
        <f t="shared" si="10"/>
        <v>31773.187494156013</v>
      </c>
      <c r="T20" s="3">
        <f t="shared" si="10"/>
        <v>32726.383118980695</v>
      </c>
      <c r="U20" s="3">
        <f t="shared" si="10"/>
        <v>33708.174612550116</v>
      </c>
      <c r="V20" s="3">
        <f t="shared" si="10"/>
        <v>34719.419850926621</v>
      </c>
      <c r="W20" s="3">
        <f t="shared" si="10"/>
        <v>35761.002446454419</v>
      </c>
      <c r="X20" s="3">
        <f t="shared" si="10"/>
        <v>36833.832519848052</v>
      </c>
      <c r="Y20" s="3">
        <f t="shared" si="10"/>
        <v>37938.847495443493</v>
      </c>
      <c r="Z20" s="3">
        <f t="shared" si="10"/>
        <v>39077.012920306799</v>
      </c>
      <c r="AA20" s="3">
        <f t="shared" si="10"/>
        <v>40249.323307916005</v>
      </c>
      <c r="AB20" s="3">
        <f t="shared" si="10"/>
        <v>41456.803007153489</v>
      </c>
      <c r="AC20" s="3">
        <f t="shared" si="10"/>
        <v>42700.507097368092</v>
      </c>
      <c r="AD20" s="3">
        <f t="shared" si="10"/>
        <v>43981.52231028914</v>
      </c>
      <c r="AE20" s="3">
        <f t="shared" si="10"/>
        <v>45300.967979597815</v>
      </c>
      <c r="AF20" s="3">
        <f t="shared" si="10"/>
        <v>46659.997018985749</v>
      </c>
      <c r="AG20" s="3">
        <f t="shared" si="10"/>
        <v>48059.796929555319</v>
      </c>
      <c r="AH20" s="3">
        <f t="shared" si="10"/>
        <v>49501.590837441981</v>
      </c>
      <c r="AI20" s="3">
        <f t="shared" si="10"/>
        <v>50986.63856256524</v>
      </c>
      <c r="AJ20" s="3">
        <f t="shared" si="10"/>
        <v>52516.237719442201</v>
      </c>
      <c r="AK20" s="3">
        <f t="shared" si="10"/>
        <v>54091.724851025465</v>
      </c>
      <c r="AL20" s="3">
        <f t="shared" si="10"/>
        <v>55714.476596556233</v>
      </c>
    </row>
    <row r="21" spans="2:38" x14ac:dyDescent="0.3">
      <c r="B21" s="4">
        <v>27</v>
      </c>
      <c r="C21" s="3">
        <f>'RIA framework'!C14</f>
        <v>23800</v>
      </c>
      <c r="D21" s="3">
        <f t="shared" ref="D21:AL21" si="11">C21*(1+$C$6)</f>
        <v>24514</v>
      </c>
      <c r="E21" s="3">
        <f t="shared" si="11"/>
        <v>25249.420000000002</v>
      </c>
      <c r="F21" s="3">
        <f t="shared" si="11"/>
        <v>26006.902600000001</v>
      </c>
      <c r="G21" s="3">
        <f t="shared" si="11"/>
        <v>26787.109678000001</v>
      </c>
      <c r="H21" s="3">
        <f t="shared" si="11"/>
        <v>27590.72296834</v>
      </c>
      <c r="I21" s="3">
        <f t="shared" si="11"/>
        <v>28418.444657390202</v>
      </c>
      <c r="J21" s="3">
        <f t="shared" si="11"/>
        <v>29270.99799711191</v>
      </c>
      <c r="K21" s="3">
        <f t="shared" si="11"/>
        <v>30149.127937025267</v>
      </c>
      <c r="L21" s="3">
        <f t="shared" si="11"/>
        <v>31053.601775136027</v>
      </c>
      <c r="M21" s="3">
        <f t="shared" si="11"/>
        <v>31985.209828390107</v>
      </c>
      <c r="N21" s="3">
        <f t="shared" si="11"/>
        <v>32944.76612324181</v>
      </c>
      <c r="O21" s="3">
        <f t="shared" si="11"/>
        <v>33933.109106939068</v>
      </c>
      <c r="P21" s="3">
        <f t="shared" si="11"/>
        <v>34951.10238014724</v>
      </c>
      <c r="Q21" s="3">
        <f t="shared" si="11"/>
        <v>35999.635451551658</v>
      </c>
      <c r="R21" s="3">
        <f t="shared" si="11"/>
        <v>37079.624515098207</v>
      </c>
      <c r="S21" s="3">
        <f t="shared" si="11"/>
        <v>38192.013250551157</v>
      </c>
      <c r="T21" s="3">
        <f t="shared" si="11"/>
        <v>39337.77364806769</v>
      </c>
      <c r="U21" s="3">
        <f t="shared" si="11"/>
        <v>40517.906857509719</v>
      </c>
      <c r="V21" s="3">
        <f t="shared" si="11"/>
        <v>41733.444063235009</v>
      </c>
      <c r="W21" s="3">
        <f t="shared" si="11"/>
        <v>42985.447385132058</v>
      </c>
      <c r="X21" s="3">
        <f t="shared" si="11"/>
        <v>44275.010806686019</v>
      </c>
      <c r="Y21" s="3">
        <f t="shared" si="11"/>
        <v>45603.261130886603</v>
      </c>
      <c r="Z21" s="3">
        <f t="shared" si="11"/>
        <v>46971.358964813204</v>
      </c>
      <c r="AA21" s="3">
        <f t="shared" si="11"/>
        <v>48380.499733757599</v>
      </c>
      <c r="AB21" s="3">
        <f t="shared" si="11"/>
        <v>49831.91472577033</v>
      </c>
      <c r="AC21" s="3">
        <f t="shared" si="11"/>
        <v>51326.872167543443</v>
      </c>
      <c r="AD21" s="3">
        <f t="shared" si="11"/>
        <v>52866.678332569747</v>
      </c>
      <c r="AE21" s="3">
        <f t="shared" si="11"/>
        <v>54452.678682546844</v>
      </c>
      <c r="AF21" s="3">
        <f t="shared" si="11"/>
        <v>56086.259043023252</v>
      </c>
      <c r="AG21" s="3">
        <f t="shared" si="11"/>
        <v>57768.846814313954</v>
      </c>
      <c r="AH21" s="3">
        <f t="shared" si="11"/>
        <v>59501.912218743375</v>
      </c>
      <c r="AI21" s="3">
        <f t="shared" si="11"/>
        <v>61286.969585305676</v>
      </c>
      <c r="AJ21" s="3">
        <f t="shared" si="11"/>
        <v>63125.578672864845</v>
      </c>
      <c r="AK21" s="3">
        <f t="shared" si="11"/>
        <v>65019.346033050795</v>
      </c>
      <c r="AL21" s="3">
        <f t="shared" si="11"/>
        <v>66969.926414042318</v>
      </c>
    </row>
    <row r="22" spans="2:38" x14ac:dyDescent="0.3">
      <c r="B22" s="4">
        <v>28</v>
      </c>
      <c r="C22" s="3">
        <f>'RIA framework'!C15</f>
        <v>28300</v>
      </c>
      <c r="D22" s="3">
        <f t="shared" ref="D22:AL22" si="12">C22*(1+$C$6)</f>
        <v>29149</v>
      </c>
      <c r="E22" s="3">
        <f t="shared" si="12"/>
        <v>30023.47</v>
      </c>
      <c r="F22" s="3">
        <f t="shared" si="12"/>
        <v>30924.174100000004</v>
      </c>
      <c r="G22" s="3">
        <f t="shared" si="12"/>
        <v>31851.899323000005</v>
      </c>
      <c r="H22" s="3">
        <f t="shared" si="12"/>
        <v>32807.456302690007</v>
      </c>
      <c r="I22" s="3">
        <f t="shared" si="12"/>
        <v>33791.67999177071</v>
      </c>
      <c r="J22" s="3">
        <f t="shared" si="12"/>
        <v>34805.430391523834</v>
      </c>
      <c r="K22" s="3">
        <f t="shared" si="12"/>
        <v>35849.593303269547</v>
      </c>
      <c r="L22" s="3">
        <f t="shared" si="12"/>
        <v>36925.081102367636</v>
      </c>
      <c r="M22" s="3">
        <f t="shared" si="12"/>
        <v>38032.833535438665</v>
      </c>
      <c r="N22" s="3">
        <f t="shared" si="12"/>
        <v>39173.818541501823</v>
      </c>
      <c r="O22" s="3">
        <f t="shared" si="12"/>
        <v>40349.033097746877</v>
      </c>
      <c r="P22" s="3">
        <f t="shared" si="12"/>
        <v>41559.504090679286</v>
      </c>
      <c r="Q22" s="3">
        <f t="shared" si="12"/>
        <v>42806.289213399665</v>
      </c>
      <c r="R22" s="3">
        <f t="shared" si="12"/>
        <v>44090.477889801659</v>
      </c>
      <c r="S22" s="3">
        <f t="shared" si="12"/>
        <v>45413.19222649571</v>
      </c>
      <c r="T22" s="3">
        <f t="shared" si="12"/>
        <v>46775.587993290581</v>
      </c>
      <c r="U22" s="3">
        <f t="shared" si="12"/>
        <v>48178.855633089297</v>
      </c>
      <c r="V22" s="3">
        <f t="shared" si="12"/>
        <v>49624.221302081976</v>
      </c>
      <c r="W22" s="3">
        <f t="shared" si="12"/>
        <v>51112.947941144434</v>
      </c>
      <c r="X22" s="3">
        <f t="shared" si="12"/>
        <v>52646.336379378765</v>
      </c>
      <c r="Y22" s="3">
        <f t="shared" si="12"/>
        <v>54225.726470760128</v>
      </c>
      <c r="Z22" s="3">
        <f t="shared" si="12"/>
        <v>55852.498264882932</v>
      </c>
      <c r="AA22" s="3">
        <f t="shared" si="12"/>
        <v>57528.073212829418</v>
      </c>
      <c r="AB22" s="3">
        <f t="shared" si="12"/>
        <v>59253.9154092143</v>
      </c>
      <c r="AC22" s="3">
        <f t="shared" si="12"/>
        <v>61031.53287149073</v>
      </c>
      <c r="AD22" s="3">
        <f t="shared" si="12"/>
        <v>62862.478857635455</v>
      </c>
      <c r="AE22" s="3">
        <f t="shared" si="12"/>
        <v>64748.353223364524</v>
      </c>
      <c r="AF22" s="3">
        <f t="shared" si="12"/>
        <v>66690.803820065456</v>
      </c>
      <c r="AG22" s="3">
        <f t="shared" si="12"/>
        <v>68691.527934667422</v>
      </c>
      <c r="AH22" s="3">
        <f t="shared" si="12"/>
        <v>70752.273772707442</v>
      </c>
      <c r="AI22" s="3">
        <f t="shared" si="12"/>
        <v>72874.841985888663</v>
      </c>
      <c r="AJ22" s="3">
        <f t="shared" si="12"/>
        <v>75061.087245465329</v>
      </c>
      <c r="AK22" s="3">
        <f t="shared" si="12"/>
        <v>77312.919862829294</v>
      </c>
      <c r="AL22" s="3">
        <f t="shared" si="12"/>
        <v>79632.307458714175</v>
      </c>
    </row>
    <row r="23" spans="2:38" x14ac:dyDescent="0.3">
      <c r="B23" s="4">
        <v>29</v>
      </c>
      <c r="C23" s="3">
        <f>'RIA framework'!C16</f>
        <v>33000</v>
      </c>
      <c r="D23" s="3">
        <f t="shared" ref="D23:AL23" si="13">C23*(1+$C$6)</f>
        <v>33990</v>
      </c>
      <c r="E23" s="3">
        <f t="shared" si="13"/>
        <v>35009.700000000004</v>
      </c>
      <c r="F23" s="3">
        <f t="shared" si="13"/>
        <v>36059.991000000002</v>
      </c>
      <c r="G23" s="3">
        <f t="shared" si="13"/>
        <v>37141.790730000001</v>
      </c>
      <c r="H23" s="3">
        <f t="shared" si="13"/>
        <v>38256.044451900001</v>
      </c>
      <c r="I23" s="3">
        <f t="shared" si="13"/>
        <v>39403.725785457005</v>
      </c>
      <c r="J23" s="3">
        <f t="shared" si="13"/>
        <v>40585.837559020714</v>
      </c>
      <c r="K23" s="3">
        <f t="shared" si="13"/>
        <v>41803.412685791336</v>
      </c>
      <c r="L23" s="3">
        <f t="shared" si="13"/>
        <v>43057.515066365078</v>
      </c>
      <c r="M23" s="3">
        <f t="shared" si="13"/>
        <v>44349.240518356033</v>
      </c>
      <c r="N23" s="3">
        <f t="shared" si="13"/>
        <v>45679.717733906713</v>
      </c>
      <c r="O23" s="3">
        <f t="shared" si="13"/>
        <v>47050.109265923915</v>
      </c>
      <c r="P23" s="3">
        <f t="shared" si="13"/>
        <v>48461.612543901632</v>
      </c>
      <c r="Q23" s="3">
        <f t="shared" si="13"/>
        <v>49915.460920218684</v>
      </c>
      <c r="R23" s="3">
        <f t="shared" si="13"/>
        <v>51412.924747825244</v>
      </c>
      <c r="S23" s="3">
        <f t="shared" si="13"/>
        <v>52955.312490260003</v>
      </c>
      <c r="T23" s="3">
        <f t="shared" si="13"/>
        <v>54543.971864967803</v>
      </c>
      <c r="U23" s="3">
        <f t="shared" si="13"/>
        <v>56180.29102091684</v>
      </c>
      <c r="V23" s="3">
        <f t="shared" si="13"/>
        <v>57865.699751544344</v>
      </c>
      <c r="W23" s="3">
        <f t="shared" si="13"/>
        <v>59601.670744090676</v>
      </c>
      <c r="X23" s="3">
        <f t="shared" si="13"/>
        <v>61389.720866413394</v>
      </c>
      <c r="Y23" s="3">
        <f t="shared" si="13"/>
        <v>63231.412492405798</v>
      </c>
      <c r="Z23" s="3">
        <f t="shared" si="13"/>
        <v>65128.354867177972</v>
      </c>
      <c r="AA23" s="3">
        <f t="shared" si="13"/>
        <v>67082.205513193316</v>
      </c>
      <c r="AB23" s="3">
        <f t="shared" si="13"/>
        <v>69094.671678589119</v>
      </c>
      <c r="AC23" s="3">
        <f t="shared" si="13"/>
        <v>71167.511828946794</v>
      </c>
      <c r="AD23" s="3">
        <f t="shared" si="13"/>
        <v>73302.537183815206</v>
      </c>
      <c r="AE23" s="3">
        <f t="shared" si="13"/>
        <v>75501.613299329663</v>
      </c>
      <c r="AF23" s="3">
        <f t="shared" si="13"/>
        <v>77766.661698309559</v>
      </c>
      <c r="AG23" s="3">
        <f t="shared" si="13"/>
        <v>80099.661549258846</v>
      </c>
      <c r="AH23" s="3">
        <f t="shared" si="13"/>
        <v>82502.651395736611</v>
      </c>
      <c r="AI23" s="3">
        <f t="shared" si="13"/>
        <v>84977.730937608707</v>
      </c>
      <c r="AJ23" s="3">
        <f t="shared" si="13"/>
        <v>87527.062865736967</v>
      </c>
      <c r="AK23" s="3">
        <f t="shared" si="13"/>
        <v>90152.874751709081</v>
      </c>
      <c r="AL23" s="3">
        <f t="shared" si="13"/>
        <v>92857.460994260357</v>
      </c>
    </row>
    <row r="24" spans="2:38" x14ac:dyDescent="0.3">
      <c r="B24" s="4">
        <v>30</v>
      </c>
      <c r="C24" s="3">
        <f>'RIA framework'!C17</f>
        <v>38000</v>
      </c>
      <c r="D24" s="3">
        <f t="shared" ref="D24:AL24" si="14">C24*(1+$C$6)</f>
        <v>39140</v>
      </c>
      <c r="E24" s="3">
        <f t="shared" si="14"/>
        <v>40314.200000000004</v>
      </c>
      <c r="F24" s="3">
        <f t="shared" si="14"/>
        <v>41523.626000000004</v>
      </c>
      <c r="G24" s="3">
        <f t="shared" si="14"/>
        <v>42769.334780000005</v>
      </c>
      <c r="H24" s="3">
        <f t="shared" si="14"/>
        <v>44052.414823400009</v>
      </c>
      <c r="I24" s="3">
        <f t="shared" si="14"/>
        <v>45373.987268102013</v>
      </c>
      <c r="J24" s="3">
        <f t="shared" si="14"/>
        <v>46735.206886145075</v>
      </c>
      <c r="K24" s="3">
        <f t="shared" si="14"/>
        <v>48137.26309272943</v>
      </c>
      <c r="L24" s="3">
        <f t="shared" si="14"/>
        <v>49581.380985511314</v>
      </c>
      <c r="M24" s="3">
        <f t="shared" si="14"/>
        <v>51068.822415076655</v>
      </c>
      <c r="N24" s="3">
        <f t="shared" si="14"/>
        <v>52600.887087528958</v>
      </c>
      <c r="O24" s="3">
        <f t="shared" si="14"/>
        <v>54178.91370015483</v>
      </c>
      <c r="P24" s="3">
        <f t="shared" si="14"/>
        <v>55804.281111159478</v>
      </c>
      <c r="Q24" s="3">
        <f t="shared" si="14"/>
        <v>57478.409544494265</v>
      </c>
      <c r="R24" s="3">
        <f t="shared" si="14"/>
        <v>59202.761830829091</v>
      </c>
      <c r="S24" s="3">
        <f t="shared" si="14"/>
        <v>60978.844685753967</v>
      </c>
      <c r="T24" s="3">
        <f t="shared" si="14"/>
        <v>62808.210026326589</v>
      </c>
      <c r="U24" s="3">
        <f t="shared" si="14"/>
        <v>64692.456327116386</v>
      </c>
      <c r="V24" s="3">
        <f t="shared" si="14"/>
        <v>66633.230016929883</v>
      </c>
      <c r="W24" s="3">
        <f t="shared" si="14"/>
        <v>68632.226917437787</v>
      </c>
      <c r="X24" s="3">
        <f t="shared" si="14"/>
        <v>70691.193724960918</v>
      </c>
      <c r="Y24" s="3">
        <f t="shared" si="14"/>
        <v>72811.929536709751</v>
      </c>
      <c r="Z24" s="3">
        <f t="shared" si="14"/>
        <v>74996.287422811045</v>
      </c>
      <c r="AA24" s="3">
        <f t="shared" si="14"/>
        <v>77246.176045495376</v>
      </c>
      <c r="AB24" s="3">
        <f t="shared" si="14"/>
        <v>79563.561326860246</v>
      </c>
      <c r="AC24" s="3">
        <f t="shared" si="14"/>
        <v>81950.468166666062</v>
      </c>
      <c r="AD24" s="3">
        <f t="shared" si="14"/>
        <v>84408.982211666051</v>
      </c>
      <c r="AE24" s="3">
        <f t="shared" si="14"/>
        <v>86941.251678016037</v>
      </c>
      <c r="AF24" s="3">
        <f t="shared" si="14"/>
        <v>89549.489228356513</v>
      </c>
      <c r="AG24" s="3">
        <f t="shared" si="14"/>
        <v>92235.973905207211</v>
      </c>
      <c r="AH24" s="3">
        <f t="shared" si="14"/>
        <v>95003.053122363432</v>
      </c>
      <c r="AI24" s="3">
        <f t="shared" si="14"/>
        <v>97853.144716034338</v>
      </c>
      <c r="AJ24" s="3">
        <f t="shared" si="14"/>
        <v>100788.73905751537</v>
      </c>
      <c r="AK24" s="3">
        <f t="shared" si="14"/>
        <v>103812.40122924083</v>
      </c>
      <c r="AL24" s="3">
        <f t="shared" si="14"/>
        <v>106926.77326611806</v>
      </c>
    </row>
    <row r="25" spans="2:38" x14ac:dyDescent="0.3">
      <c r="B25" s="4">
        <v>31</v>
      </c>
      <c r="C25" s="3">
        <f>'RIA framework'!C18</f>
        <v>43400</v>
      </c>
      <c r="D25" s="3">
        <f t="shared" ref="D25:AL25" si="15">C25*(1+$C$6)</f>
        <v>44702</v>
      </c>
      <c r="E25" s="3">
        <f t="shared" si="15"/>
        <v>46043.06</v>
      </c>
      <c r="F25" s="3">
        <f t="shared" si="15"/>
        <v>47424.351799999997</v>
      </c>
      <c r="G25" s="3">
        <f t="shared" si="15"/>
        <v>48847.082353999998</v>
      </c>
      <c r="H25" s="3">
        <f t="shared" si="15"/>
        <v>50312.49482462</v>
      </c>
      <c r="I25" s="3">
        <f t="shared" si="15"/>
        <v>51821.869669358603</v>
      </c>
      <c r="J25" s="3">
        <f t="shared" si="15"/>
        <v>53376.525759439362</v>
      </c>
      <c r="K25" s="3">
        <f t="shared" si="15"/>
        <v>54977.821532222544</v>
      </c>
      <c r="L25" s="3">
        <f t="shared" si="15"/>
        <v>56627.156178189223</v>
      </c>
      <c r="M25" s="3">
        <f t="shared" si="15"/>
        <v>58325.970863534902</v>
      </c>
      <c r="N25" s="3">
        <f t="shared" si="15"/>
        <v>60075.749989440948</v>
      </c>
      <c r="O25" s="3">
        <f t="shared" si="15"/>
        <v>61878.022489124181</v>
      </c>
      <c r="P25" s="3">
        <f t="shared" si="15"/>
        <v>63734.363163797905</v>
      </c>
      <c r="Q25" s="3">
        <f t="shared" si="15"/>
        <v>65646.394058711841</v>
      </c>
      <c r="R25" s="3">
        <f t="shared" si="15"/>
        <v>67615.785880473195</v>
      </c>
      <c r="S25" s="3">
        <f t="shared" si="15"/>
        <v>69644.25945688739</v>
      </c>
      <c r="T25" s="3">
        <f t="shared" si="15"/>
        <v>71733.587240594017</v>
      </c>
      <c r="U25" s="3">
        <f t="shared" si="15"/>
        <v>73885.59485781184</v>
      </c>
      <c r="V25" s="3">
        <f t="shared" si="15"/>
        <v>76102.162703546201</v>
      </c>
      <c r="W25" s="3">
        <f t="shared" si="15"/>
        <v>78385.227584652588</v>
      </c>
      <c r="X25" s="3">
        <f t="shared" si="15"/>
        <v>80736.784412192166</v>
      </c>
      <c r="Y25" s="3">
        <f t="shared" si="15"/>
        <v>83158.887944557937</v>
      </c>
      <c r="Z25" s="3">
        <f t="shared" si="15"/>
        <v>85653.654582894684</v>
      </c>
      <c r="AA25" s="3">
        <f t="shared" si="15"/>
        <v>88223.264220381519</v>
      </c>
      <c r="AB25" s="3">
        <f t="shared" si="15"/>
        <v>90869.96214699297</v>
      </c>
      <c r="AC25" s="3">
        <f t="shared" si="15"/>
        <v>93596.061011402766</v>
      </c>
      <c r="AD25" s="3">
        <f t="shared" si="15"/>
        <v>96403.942841744851</v>
      </c>
      <c r="AE25" s="3">
        <f t="shared" si="15"/>
        <v>99296.0611269972</v>
      </c>
      <c r="AF25" s="3">
        <f t="shared" si="15"/>
        <v>102274.94296080712</v>
      </c>
      <c r="AG25" s="3">
        <f t="shared" si="15"/>
        <v>105343.19124963135</v>
      </c>
      <c r="AH25" s="3">
        <f t="shared" si="15"/>
        <v>108503.48698712028</v>
      </c>
      <c r="AI25" s="3">
        <f t="shared" si="15"/>
        <v>111758.5915967339</v>
      </c>
      <c r="AJ25" s="3">
        <f t="shared" si="15"/>
        <v>115111.34934463592</v>
      </c>
      <c r="AK25" s="3">
        <f t="shared" si="15"/>
        <v>118564.68982497501</v>
      </c>
      <c r="AL25" s="3">
        <f t="shared" si="15"/>
        <v>122121.63051972426</v>
      </c>
    </row>
    <row r="26" spans="2:38" x14ac:dyDescent="0.3">
      <c r="B26" s="4">
        <v>32</v>
      </c>
      <c r="C26" s="3">
        <f>'RIA framework'!C19</f>
        <v>49100</v>
      </c>
      <c r="D26" s="3">
        <f t="shared" ref="D26:AL26" si="16">C26*(1+$C$6)</f>
        <v>50573</v>
      </c>
      <c r="E26" s="3">
        <f t="shared" si="16"/>
        <v>52090.19</v>
      </c>
      <c r="F26" s="3">
        <f t="shared" si="16"/>
        <v>53652.895700000001</v>
      </c>
      <c r="G26" s="3">
        <f t="shared" si="16"/>
        <v>55262.482571</v>
      </c>
      <c r="H26" s="3">
        <f t="shared" si="16"/>
        <v>56920.357048130005</v>
      </c>
      <c r="I26" s="3">
        <f t="shared" si="16"/>
        <v>58627.967759573905</v>
      </c>
      <c r="J26" s="3">
        <f t="shared" si="16"/>
        <v>60386.806792361123</v>
      </c>
      <c r="K26" s="3">
        <f t="shared" si="16"/>
        <v>62198.410996131955</v>
      </c>
      <c r="L26" s="3">
        <f t="shared" si="16"/>
        <v>64064.363326015919</v>
      </c>
      <c r="M26" s="3">
        <f t="shared" si="16"/>
        <v>65986.294225796402</v>
      </c>
      <c r="N26" s="3">
        <f t="shared" si="16"/>
        <v>67965.883052570294</v>
      </c>
      <c r="O26" s="3">
        <f t="shared" si="16"/>
        <v>70004.859544147403</v>
      </c>
      <c r="P26" s="3">
        <f t="shared" si="16"/>
        <v>72105.005330471831</v>
      </c>
      <c r="Q26" s="3">
        <f t="shared" si="16"/>
        <v>74268.155490385994</v>
      </c>
      <c r="R26" s="3">
        <f t="shared" si="16"/>
        <v>76496.200155097569</v>
      </c>
      <c r="S26" s="3">
        <f t="shared" si="16"/>
        <v>78791.086159750499</v>
      </c>
      <c r="T26" s="3">
        <f t="shared" si="16"/>
        <v>81154.818744543023</v>
      </c>
      <c r="U26" s="3">
        <f t="shared" si="16"/>
        <v>83589.463306879319</v>
      </c>
      <c r="V26" s="3">
        <f t="shared" si="16"/>
        <v>86097.147206085705</v>
      </c>
      <c r="W26" s="3">
        <f t="shared" si="16"/>
        <v>88680.061622268273</v>
      </c>
      <c r="X26" s="3">
        <f t="shared" si="16"/>
        <v>91340.463470936316</v>
      </c>
      <c r="Y26" s="3">
        <f t="shared" si="16"/>
        <v>94080.677375064406</v>
      </c>
      <c r="Z26" s="3">
        <f t="shared" si="16"/>
        <v>96903.097696316341</v>
      </c>
      <c r="AA26" s="3">
        <f t="shared" si="16"/>
        <v>99810.19062720584</v>
      </c>
      <c r="AB26" s="3">
        <f t="shared" si="16"/>
        <v>102804.49634602202</v>
      </c>
      <c r="AC26" s="3">
        <f t="shared" si="16"/>
        <v>105888.63123640268</v>
      </c>
      <c r="AD26" s="3">
        <f t="shared" si="16"/>
        <v>109065.29017349477</v>
      </c>
      <c r="AE26" s="3">
        <f t="shared" si="16"/>
        <v>112337.24887869961</v>
      </c>
      <c r="AF26" s="3">
        <f t="shared" si="16"/>
        <v>115707.3663450606</v>
      </c>
      <c r="AG26" s="3">
        <f t="shared" si="16"/>
        <v>119178.58733541242</v>
      </c>
      <c r="AH26" s="3">
        <f t="shared" si="16"/>
        <v>122753.9449554748</v>
      </c>
      <c r="AI26" s="3">
        <f t="shared" si="16"/>
        <v>126436.56330413904</v>
      </c>
      <c r="AJ26" s="3">
        <f t="shared" si="16"/>
        <v>130229.66020326321</v>
      </c>
      <c r="AK26" s="3">
        <f t="shared" si="16"/>
        <v>134136.55000936112</v>
      </c>
      <c r="AL26" s="3">
        <f t="shared" si="16"/>
        <v>138160.64650964196</v>
      </c>
    </row>
    <row r="27" spans="2:38" x14ac:dyDescent="0.3">
      <c r="B27" s="4">
        <v>33</v>
      </c>
      <c r="C27" s="3">
        <f>'RIA framework'!C20</f>
        <v>55100</v>
      </c>
      <c r="D27" s="3">
        <f t="shared" ref="D27:AL27" si="17">C27*(1+$C$6)</f>
        <v>56753</v>
      </c>
      <c r="E27" s="3">
        <f t="shared" si="17"/>
        <v>58455.590000000004</v>
      </c>
      <c r="F27" s="3">
        <f t="shared" si="17"/>
        <v>60209.257700000002</v>
      </c>
      <c r="G27" s="3">
        <f t="shared" si="17"/>
        <v>62015.535431000004</v>
      </c>
      <c r="H27" s="3">
        <f t="shared" si="17"/>
        <v>63876.001493930009</v>
      </c>
      <c r="I27" s="3">
        <f t="shared" si="17"/>
        <v>65792.281538747906</v>
      </c>
      <c r="J27" s="3">
        <f t="shared" si="17"/>
        <v>67766.049984910351</v>
      </c>
      <c r="K27" s="3">
        <f t="shared" si="17"/>
        <v>69799.031484457664</v>
      </c>
      <c r="L27" s="3">
        <f t="shared" si="17"/>
        <v>71893.0024289914</v>
      </c>
      <c r="M27" s="3">
        <f t="shared" si="17"/>
        <v>74049.792501861142</v>
      </c>
      <c r="N27" s="3">
        <f t="shared" si="17"/>
        <v>76271.286276916973</v>
      </c>
      <c r="O27" s="3">
        <f t="shared" si="17"/>
        <v>78559.424865224486</v>
      </c>
      <c r="P27" s="3">
        <f t="shared" si="17"/>
        <v>80916.20761118122</v>
      </c>
      <c r="Q27" s="3">
        <f t="shared" si="17"/>
        <v>83343.693839516665</v>
      </c>
      <c r="R27" s="3">
        <f t="shared" si="17"/>
        <v>85844.004654702163</v>
      </c>
      <c r="S27" s="3">
        <f t="shared" si="17"/>
        <v>88419.324794343236</v>
      </c>
      <c r="T27" s="3">
        <f t="shared" si="17"/>
        <v>91071.904538173534</v>
      </c>
      <c r="U27" s="3">
        <f t="shared" si="17"/>
        <v>93804.061674318742</v>
      </c>
      <c r="V27" s="3">
        <f t="shared" si="17"/>
        <v>96618.183524548309</v>
      </c>
      <c r="W27" s="3">
        <f t="shared" si="17"/>
        <v>99516.729030284754</v>
      </c>
      <c r="X27" s="3">
        <f t="shared" si="17"/>
        <v>102502.2309011933</v>
      </c>
      <c r="Y27" s="3">
        <f t="shared" si="17"/>
        <v>105577.2978282291</v>
      </c>
      <c r="Z27" s="3">
        <f t="shared" si="17"/>
        <v>108744.61676307597</v>
      </c>
      <c r="AA27" s="3">
        <f t="shared" si="17"/>
        <v>112006.95526596825</v>
      </c>
      <c r="AB27" s="3">
        <f t="shared" si="17"/>
        <v>115367.1639239473</v>
      </c>
      <c r="AC27" s="3">
        <f t="shared" si="17"/>
        <v>118828.17884166572</v>
      </c>
      <c r="AD27" s="3">
        <f t="shared" si="17"/>
        <v>122393.0242069157</v>
      </c>
      <c r="AE27" s="3">
        <f t="shared" si="17"/>
        <v>126064.81493312317</v>
      </c>
      <c r="AF27" s="3">
        <f t="shared" si="17"/>
        <v>129846.75938111686</v>
      </c>
      <c r="AG27" s="3">
        <f t="shared" si="17"/>
        <v>133742.16216255038</v>
      </c>
      <c r="AH27" s="3">
        <f t="shared" si="17"/>
        <v>137754.42702742689</v>
      </c>
      <c r="AI27" s="3">
        <f t="shared" si="17"/>
        <v>141887.0598382497</v>
      </c>
      <c r="AJ27" s="3">
        <f t="shared" si="17"/>
        <v>146143.6716333972</v>
      </c>
      <c r="AK27" s="3">
        <f t="shared" si="17"/>
        <v>150527.98178239912</v>
      </c>
      <c r="AL27" s="3">
        <f t="shared" si="17"/>
        <v>155043.82123587109</v>
      </c>
    </row>
    <row r="28" spans="2:38" x14ac:dyDescent="0.3">
      <c r="B28" s="4">
        <v>34</v>
      </c>
      <c r="C28" s="3">
        <f>'RIA framework'!C21</f>
        <v>61400</v>
      </c>
      <c r="D28" s="3">
        <f t="shared" ref="D28:AL28" si="18">C28*(1+$C$6)</f>
        <v>63242</v>
      </c>
      <c r="E28" s="3">
        <f t="shared" si="18"/>
        <v>65139.26</v>
      </c>
      <c r="F28" s="3">
        <f t="shared" si="18"/>
        <v>67093.4378</v>
      </c>
      <c r="G28" s="3">
        <f t="shared" si="18"/>
        <v>69106.240934000001</v>
      </c>
      <c r="H28" s="3">
        <f t="shared" si="18"/>
        <v>71179.428162020005</v>
      </c>
      <c r="I28" s="3">
        <f t="shared" si="18"/>
        <v>73314.811006880613</v>
      </c>
      <c r="J28" s="3">
        <f t="shared" si="18"/>
        <v>75514.25533708703</v>
      </c>
      <c r="K28" s="3">
        <f t="shared" si="18"/>
        <v>77779.682997199649</v>
      </c>
      <c r="L28" s="3">
        <f t="shared" si="18"/>
        <v>80113.073487115646</v>
      </c>
      <c r="M28" s="3">
        <f t="shared" si="18"/>
        <v>82516.465691729114</v>
      </c>
      <c r="N28" s="3">
        <f t="shared" si="18"/>
        <v>84991.959662480993</v>
      </c>
      <c r="O28" s="3">
        <f t="shared" si="18"/>
        <v>87541.718452355432</v>
      </c>
      <c r="P28" s="3">
        <f t="shared" si="18"/>
        <v>90167.970005926094</v>
      </c>
      <c r="Q28" s="3">
        <f t="shared" si="18"/>
        <v>92873.009106103884</v>
      </c>
      <c r="R28" s="3">
        <f t="shared" si="18"/>
        <v>95659.199379287005</v>
      </c>
      <c r="S28" s="3">
        <f t="shared" si="18"/>
        <v>98528.975360665616</v>
      </c>
      <c r="T28" s="3">
        <f t="shared" si="18"/>
        <v>101484.84462148559</v>
      </c>
      <c r="U28" s="3">
        <f t="shared" si="18"/>
        <v>104529.38996013017</v>
      </c>
      <c r="V28" s="3">
        <f t="shared" si="18"/>
        <v>107665.27165893407</v>
      </c>
      <c r="W28" s="3">
        <f t="shared" si="18"/>
        <v>110895.22980870209</v>
      </c>
      <c r="X28" s="3">
        <f t="shared" si="18"/>
        <v>114222.08670296316</v>
      </c>
      <c r="Y28" s="3">
        <f t="shared" si="18"/>
        <v>117648.74930405206</v>
      </c>
      <c r="Z28" s="3">
        <f t="shared" si="18"/>
        <v>121178.21178317363</v>
      </c>
      <c r="AA28" s="3">
        <f t="shared" si="18"/>
        <v>124813.55813666884</v>
      </c>
      <c r="AB28" s="3">
        <f t="shared" si="18"/>
        <v>128557.96488076891</v>
      </c>
      <c r="AC28" s="3">
        <f t="shared" si="18"/>
        <v>132414.70382719199</v>
      </c>
      <c r="AD28" s="3">
        <f t="shared" si="18"/>
        <v>136387.14494200776</v>
      </c>
      <c r="AE28" s="3">
        <f t="shared" si="18"/>
        <v>140478.759290268</v>
      </c>
      <c r="AF28" s="3">
        <f t="shared" si="18"/>
        <v>144693.12206897605</v>
      </c>
      <c r="AG28" s="3">
        <f t="shared" si="18"/>
        <v>149033.91573104533</v>
      </c>
      <c r="AH28" s="3">
        <f t="shared" si="18"/>
        <v>153504.93320297668</v>
      </c>
      <c r="AI28" s="3">
        <f t="shared" si="18"/>
        <v>158110.08119906599</v>
      </c>
      <c r="AJ28" s="3">
        <f t="shared" si="18"/>
        <v>162853.38363503796</v>
      </c>
      <c r="AK28" s="3">
        <f t="shared" si="18"/>
        <v>167738.98514408909</v>
      </c>
      <c r="AL28" s="3">
        <f t="shared" si="18"/>
        <v>172771.15469841176</v>
      </c>
    </row>
    <row r="29" spans="2:38" x14ac:dyDescent="0.3">
      <c r="B29" s="4">
        <v>35</v>
      </c>
      <c r="C29" s="3">
        <f>'RIA framework'!C22</f>
        <v>68100</v>
      </c>
      <c r="D29" s="3">
        <f t="shared" ref="D29:AL29" si="19">C29*(1+$C$6)</f>
        <v>70143</v>
      </c>
      <c r="E29" s="3">
        <f t="shared" si="19"/>
        <v>72247.290000000008</v>
      </c>
      <c r="F29" s="3">
        <f t="shared" si="19"/>
        <v>74414.708700000017</v>
      </c>
      <c r="G29" s="3">
        <f t="shared" si="19"/>
        <v>76647.149961000017</v>
      </c>
      <c r="H29" s="3">
        <f t="shared" si="19"/>
        <v>78946.564459830013</v>
      </c>
      <c r="I29" s="3">
        <f t="shared" si="19"/>
        <v>81314.961393624922</v>
      </c>
      <c r="J29" s="3">
        <f t="shared" si="19"/>
        <v>83754.410235433679</v>
      </c>
      <c r="K29" s="3">
        <f t="shared" si="19"/>
        <v>86267.042542496696</v>
      </c>
      <c r="L29" s="3">
        <f t="shared" si="19"/>
        <v>88855.053818771601</v>
      </c>
      <c r="M29" s="3">
        <f t="shared" si="19"/>
        <v>91520.705433334748</v>
      </c>
      <c r="N29" s="3">
        <f t="shared" si="19"/>
        <v>94266.326596334795</v>
      </c>
      <c r="O29" s="3">
        <f t="shared" si="19"/>
        <v>97094.316394224836</v>
      </c>
      <c r="P29" s="3">
        <f t="shared" si="19"/>
        <v>100007.14588605158</v>
      </c>
      <c r="Q29" s="3">
        <f t="shared" si="19"/>
        <v>103007.36026263314</v>
      </c>
      <c r="R29" s="3">
        <f t="shared" si="19"/>
        <v>106097.58107051214</v>
      </c>
      <c r="S29" s="3">
        <f t="shared" si="19"/>
        <v>109280.5085026275</v>
      </c>
      <c r="T29" s="3">
        <f t="shared" si="19"/>
        <v>112558.92375770633</v>
      </c>
      <c r="U29" s="3">
        <f t="shared" si="19"/>
        <v>115935.69147043752</v>
      </c>
      <c r="V29" s="3">
        <f t="shared" si="19"/>
        <v>119413.76221455065</v>
      </c>
      <c r="W29" s="3">
        <f t="shared" si="19"/>
        <v>122996.17508098717</v>
      </c>
      <c r="X29" s="3">
        <f t="shared" si="19"/>
        <v>126686.0603334168</v>
      </c>
      <c r="Y29" s="3">
        <f t="shared" si="19"/>
        <v>130486.6421434193</v>
      </c>
      <c r="Z29" s="3">
        <f t="shared" si="19"/>
        <v>134401.24140772189</v>
      </c>
      <c r="AA29" s="3">
        <f t="shared" si="19"/>
        <v>138433.27864995354</v>
      </c>
      <c r="AB29" s="3">
        <f t="shared" si="19"/>
        <v>142586.27700945214</v>
      </c>
      <c r="AC29" s="3">
        <f t="shared" si="19"/>
        <v>146863.86531973572</v>
      </c>
      <c r="AD29" s="3">
        <f t="shared" si="19"/>
        <v>151269.78127932778</v>
      </c>
      <c r="AE29" s="3">
        <f t="shared" si="19"/>
        <v>155807.87471770763</v>
      </c>
      <c r="AF29" s="3">
        <f t="shared" si="19"/>
        <v>160482.11095923887</v>
      </c>
      <c r="AG29" s="3">
        <f t="shared" si="19"/>
        <v>165296.57428801604</v>
      </c>
      <c r="AH29" s="3">
        <f t="shared" si="19"/>
        <v>170255.47151665651</v>
      </c>
      <c r="AI29" s="3">
        <f t="shared" si="19"/>
        <v>175363.13566215622</v>
      </c>
      <c r="AJ29" s="3">
        <f t="shared" si="19"/>
        <v>180624.02973202092</v>
      </c>
      <c r="AK29" s="3">
        <f t="shared" si="19"/>
        <v>186042.75062398156</v>
      </c>
      <c r="AL29" s="3">
        <f t="shared" si="19"/>
        <v>191624.033142701</v>
      </c>
    </row>
    <row r="30" spans="2:38" x14ac:dyDescent="0.3">
      <c r="B30" s="4">
        <v>36</v>
      </c>
      <c r="C30" s="3">
        <f>'RIA framework'!C23</f>
        <v>75100</v>
      </c>
      <c r="D30" s="3">
        <f t="shared" ref="D30:AL30" si="20">C30*(1+$C$6)</f>
        <v>77353</v>
      </c>
      <c r="E30" s="3">
        <f t="shared" si="20"/>
        <v>79673.59</v>
      </c>
      <c r="F30" s="3">
        <f t="shared" si="20"/>
        <v>82063.797699999996</v>
      </c>
      <c r="G30" s="3">
        <f t="shared" si="20"/>
        <v>84525.711630999998</v>
      </c>
      <c r="H30" s="3">
        <f t="shared" si="20"/>
        <v>87061.482979930006</v>
      </c>
      <c r="I30" s="3">
        <f t="shared" si="20"/>
        <v>89673.327469327909</v>
      </c>
      <c r="J30" s="3">
        <f t="shared" si="20"/>
        <v>92363.527293407751</v>
      </c>
      <c r="K30" s="3">
        <f t="shared" si="20"/>
        <v>95134.433112209983</v>
      </c>
      <c r="L30" s="3">
        <f t="shared" si="20"/>
        <v>97988.466105576284</v>
      </c>
      <c r="M30" s="3">
        <f t="shared" si="20"/>
        <v>100928.12008874357</v>
      </c>
      <c r="N30" s="3">
        <f t="shared" si="20"/>
        <v>103955.96369140588</v>
      </c>
      <c r="O30" s="3">
        <f t="shared" si="20"/>
        <v>107074.64260214806</v>
      </c>
      <c r="P30" s="3">
        <f t="shared" si="20"/>
        <v>110286.8818802125</v>
      </c>
      <c r="Q30" s="3">
        <f t="shared" si="20"/>
        <v>113595.48833661887</v>
      </c>
      <c r="R30" s="3">
        <f t="shared" si="20"/>
        <v>117003.35298671744</v>
      </c>
      <c r="S30" s="3">
        <f t="shared" si="20"/>
        <v>120513.45357631896</v>
      </c>
      <c r="T30" s="3">
        <f t="shared" si="20"/>
        <v>124128.85718360853</v>
      </c>
      <c r="U30" s="3">
        <f t="shared" si="20"/>
        <v>127852.72289911679</v>
      </c>
      <c r="V30" s="3">
        <f t="shared" si="20"/>
        <v>131688.30458609029</v>
      </c>
      <c r="W30" s="3">
        <f t="shared" si="20"/>
        <v>135638.95372367301</v>
      </c>
      <c r="X30" s="3">
        <f t="shared" si="20"/>
        <v>139708.1223353832</v>
      </c>
      <c r="Y30" s="3">
        <f t="shared" si="20"/>
        <v>143899.3660054447</v>
      </c>
      <c r="Z30" s="3">
        <f t="shared" si="20"/>
        <v>148216.34698560805</v>
      </c>
      <c r="AA30" s="3">
        <f t="shared" si="20"/>
        <v>152662.83739517629</v>
      </c>
      <c r="AB30" s="3">
        <f t="shared" si="20"/>
        <v>157242.72251703159</v>
      </c>
      <c r="AC30" s="3">
        <f t="shared" si="20"/>
        <v>161960.00419254255</v>
      </c>
      <c r="AD30" s="3">
        <f t="shared" si="20"/>
        <v>166818.80431831881</v>
      </c>
      <c r="AE30" s="3">
        <f t="shared" si="20"/>
        <v>171823.36844786839</v>
      </c>
      <c r="AF30" s="3">
        <f t="shared" si="20"/>
        <v>176978.06950130445</v>
      </c>
      <c r="AG30" s="3">
        <f t="shared" si="20"/>
        <v>182287.41158634357</v>
      </c>
      <c r="AH30" s="3">
        <f t="shared" si="20"/>
        <v>187756.03393393388</v>
      </c>
      <c r="AI30" s="3">
        <f t="shared" si="20"/>
        <v>193388.7149519519</v>
      </c>
      <c r="AJ30" s="3">
        <f t="shared" si="20"/>
        <v>199190.37640051046</v>
      </c>
      <c r="AK30" s="3">
        <f t="shared" si="20"/>
        <v>205166.08769252579</v>
      </c>
      <c r="AL30" s="3">
        <f t="shared" si="20"/>
        <v>211321.07032330157</v>
      </c>
    </row>
    <row r="31" spans="2:38" x14ac:dyDescent="0.3">
      <c r="B31" s="4">
        <v>37</v>
      </c>
      <c r="C31" s="3">
        <f>'RIA framework'!C24</f>
        <v>82600</v>
      </c>
      <c r="D31" s="3">
        <f t="shared" ref="D31:AL31" si="21">C31*(1+$C$6)</f>
        <v>85078</v>
      </c>
      <c r="E31" s="3">
        <f t="shared" si="21"/>
        <v>87630.34</v>
      </c>
      <c r="F31" s="3">
        <f t="shared" si="21"/>
        <v>90259.250199999995</v>
      </c>
      <c r="G31" s="3">
        <f t="shared" si="21"/>
        <v>92967.027705999993</v>
      </c>
      <c r="H31" s="3">
        <f t="shared" si="21"/>
        <v>95756.038537179993</v>
      </c>
      <c r="I31" s="3">
        <f t="shared" si="21"/>
        <v>98628.719693295396</v>
      </c>
      <c r="J31" s="3">
        <f t="shared" si="21"/>
        <v>101587.58128409427</v>
      </c>
      <c r="K31" s="3">
        <f t="shared" si="21"/>
        <v>104635.2087226171</v>
      </c>
      <c r="L31" s="3">
        <f t="shared" si="21"/>
        <v>107774.26498429562</v>
      </c>
      <c r="M31" s="3">
        <f t="shared" si="21"/>
        <v>111007.49293382448</v>
      </c>
      <c r="N31" s="3">
        <f t="shared" si="21"/>
        <v>114337.71772183922</v>
      </c>
      <c r="O31" s="3">
        <f t="shared" si="21"/>
        <v>117767.84925349439</v>
      </c>
      <c r="P31" s="3">
        <f t="shared" si="21"/>
        <v>121300.88473109923</v>
      </c>
      <c r="Q31" s="3">
        <f t="shared" si="21"/>
        <v>124939.91127303221</v>
      </c>
      <c r="R31" s="3">
        <f t="shared" si="21"/>
        <v>128688.10861122317</v>
      </c>
      <c r="S31" s="3">
        <f t="shared" si="21"/>
        <v>132548.75186955987</v>
      </c>
      <c r="T31" s="3">
        <f t="shared" si="21"/>
        <v>136525.21442564667</v>
      </c>
      <c r="U31" s="3">
        <f t="shared" si="21"/>
        <v>140620.97085841608</v>
      </c>
      <c r="V31" s="3">
        <f t="shared" si="21"/>
        <v>144839.59998416857</v>
      </c>
      <c r="W31" s="3">
        <f t="shared" si="21"/>
        <v>149184.78798369362</v>
      </c>
      <c r="X31" s="3">
        <f t="shared" si="21"/>
        <v>153660.33162320443</v>
      </c>
      <c r="Y31" s="3">
        <f t="shared" si="21"/>
        <v>158270.14157190057</v>
      </c>
      <c r="Z31" s="3">
        <f t="shared" si="21"/>
        <v>163018.2458190576</v>
      </c>
      <c r="AA31" s="3">
        <f t="shared" si="21"/>
        <v>167908.79319362933</v>
      </c>
      <c r="AB31" s="3">
        <f t="shared" si="21"/>
        <v>172946.05698943822</v>
      </c>
      <c r="AC31" s="3">
        <f t="shared" si="21"/>
        <v>178134.43869912138</v>
      </c>
      <c r="AD31" s="3">
        <f t="shared" si="21"/>
        <v>183478.47186009504</v>
      </c>
      <c r="AE31" s="3">
        <f t="shared" si="21"/>
        <v>188982.82601589791</v>
      </c>
      <c r="AF31" s="3">
        <f t="shared" si="21"/>
        <v>194652.31079637486</v>
      </c>
      <c r="AG31" s="3">
        <f t="shared" si="21"/>
        <v>200491.88012026611</v>
      </c>
      <c r="AH31" s="3">
        <f t="shared" si="21"/>
        <v>206506.6365238741</v>
      </c>
      <c r="AI31" s="3">
        <f t="shared" si="21"/>
        <v>212701.83561959033</v>
      </c>
      <c r="AJ31" s="3">
        <f t="shared" si="21"/>
        <v>219082.89068817804</v>
      </c>
      <c r="AK31" s="3">
        <f t="shared" si="21"/>
        <v>225655.37740882338</v>
      </c>
      <c r="AL31" s="3">
        <f t="shared" si="21"/>
        <v>232425.03873108808</v>
      </c>
    </row>
    <row r="32" spans="2:38" x14ac:dyDescent="0.3">
      <c r="B32" s="4">
        <v>38</v>
      </c>
      <c r="C32" s="3">
        <f>'RIA framework'!C25</f>
        <v>90400</v>
      </c>
      <c r="D32" s="3">
        <f t="shared" ref="D32:AL32" si="22">C32*(1+$C$6)</f>
        <v>93112</v>
      </c>
      <c r="E32" s="3">
        <f t="shared" si="22"/>
        <v>95905.36</v>
      </c>
      <c r="F32" s="3">
        <f t="shared" si="22"/>
        <v>98782.520799999998</v>
      </c>
      <c r="G32" s="3">
        <f t="shared" si="22"/>
        <v>101745.996424</v>
      </c>
      <c r="H32" s="3">
        <f t="shared" si="22"/>
        <v>104798.37631671999</v>
      </c>
      <c r="I32" s="3">
        <f t="shared" si="22"/>
        <v>107942.3276062216</v>
      </c>
      <c r="J32" s="3">
        <f t="shared" si="22"/>
        <v>111180.59743440825</v>
      </c>
      <c r="K32" s="3">
        <f t="shared" si="22"/>
        <v>114516.0153574405</v>
      </c>
      <c r="L32" s="3">
        <f t="shared" si="22"/>
        <v>117951.49581816372</v>
      </c>
      <c r="M32" s="3">
        <f t="shared" si="22"/>
        <v>121490.04069270863</v>
      </c>
      <c r="N32" s="3">
        <f t="shared" si="22"/>
        <v>125134.7419134899</v>
      </c>
      <c r="O32" s="3">
        <f t="shared" si="22"/>
        <v>128888.78417089459</v>
      </c>
      <c r="P32" s="3">
        <f t="shared" si="22"/>
        <v>132755.44769602144</v>
      </c>
      <c r="Q32" s="3">
        <f t="shared" si="22"/>
        <v>136738.11112690208</v>
      </c>
      <c r="R32" s="3">
        <f t="shared" si="22"/>
        <v>140840.25446070914</v>
      </c>
      <c r="S32" s="3">
        <f t="shared" si="22"/>
        <v>145065.46209453041</v>
      </c>
      <c r="T32" s="3">
        <f t="shared" si="22"/>
        <v>149417.42595736633</v>
      </c>
      <c r="U32" s="3">
        <f t="shared" si="22"/>
        <v>153899.94873608733</v>
      </c>
      <c r="V32" s="3">
        <f t="shared" si="22"/>
        <v>158516.94719816995</v>
      </c>
      <c r="W32" s="3">
        <f t="shared" si="22"/>
        <v>163272.45561411505</v>
      </c>
      <c r="X32" s="3">
        <f t="shared" si="22"/>
        <v>168170.62928253852</v>
      </c>
      <c r="Y32" s="3">
        <f t="shared" si="22"/>
        <v>173215.74816101466</v>
      </c>
      <c r="Z32" s="3">
        <f t="shared" si="22"/>
        <v>178412.2206058451</v>
      </c>
      <c r="AA32" s="3">
        <f t="shared" si="22"/>
        <v>183764.58722402045</v>
      </c>
      <c r="AB32" s="3">
        <f t="shared" si="22"/>
        <v>189277.52484074107</v>
      </c>
      <c r="AC32" s="3">
        <f t="shared" si="22"/>
        <v>194955.85058596332</v>
      </c>
      <c r="AD32" s="3">
        <f t="shared" si="22"/>
        <v>200804.52610354222</v>
      </c>
      <c r="AE32" s="3">
        <f t="shared" si="22"/>
        <v>206828.66188664848</v>
      </c>
      <c r="AF32" s="3">
        <f t="shared" si="22"/>
        <v>213033.52174324793</v>
      </c>
      <c r="AG32" s="3">
        <f t="shared" si="22"/>
        <v>219424.52739554536</v>
      </c>
      <c r="AH32" s="3">
        <f t="shared" si="22"/>
        <v>226007.26321741173</v>
      </c>
      <c r="AI32" s="3">
        <f t="shared" si="22"/>
        <v>232787.4811139341</v>
      </c>
      <c r="AJ32" s="3">
        <f t="shared" si="22"/>
        <v>239771.10554735214</v>
      </c>
      <c r="AK32" s="3">
        <f t="shared" si="22"/>
        <v>246964.23871377271</v>
      </c>
      <c r="AL32" s="3">
        <f t="shared" si="22"/>
        <v>254373.16587518589</v>
      </c>
    </row>
    <row r="33" spans="2:38" x14ac:dyDescent="0.3">
      <c r="B33" s="4">
        <v>39</v>
      </c>
      <c r="C33" s="3">
        <f>'RIA framework'!C26</f>
        <v>98600</v>
      </c>
      <c r="D33" s="3">
        <f t="shared" ref="D33:AL33" si="23">C33*(1+$C$6)</f>
        <v>101558</v>
      </c>
      <c r="E33" s="3">
        <f t="shared" si="23"/>
        <v>104604.74</v>
      </c>
      <c r="F33" s="3">
        <f t="shared" si="23"/>
        <v>107742.88220000001</v>
      </c>
      <c r="G33" s="3">
        <f t="shared" si="23"/>
        <v>110975.16866600001</v>
      </c>
      <c r="H33" s="3">
        <f t="shared" si="23"/>
        <v>114304.42372598001</v>
      </c>
      <c r="I33" s="3">
        <f t="shared" si="23"/>
        <v>117733.55643775941</v>
      </c>
      <c r="J33" s="3">
        <f t="shared" si="23"/>
        <v>121265.5631308922</v>
      </c>
      <c r="K33" s="3">
        <f t="shared" si="23"/>
        <v>124903.53002481897</v>
      </c>
      <c r="L33" s="3">
        <f t="shared" si="23"/>
        <v>128650.63592556355</v>
      </c>
      <c r="M33" s="3">
        <f t="shared" si="23"/>
        <v>132510.15500333047</v>
      </c>
      <c r="N33" s="3">
        <f t="shared" si="23"/>
        <v>136485.45965343039</v>
      </c>
      <c r="O33" s="3">
        <f t="shared" si="23"/>
        <v>140580.02344303331</v>
      </c>
      <c r="P33" s="3">
        <f t="shared" si="23"/>
        <v>144797.42414632431</v>
      </c>
      <c r="Q33" s="3">
        <f t="shared" si="23"/>
        <v>149141.34687071404</v>
      </c>
      <c r="R33" s="3">
        <f t="shared" si="23"/>
        <v>153615.58727683546</v>
      </c>
      <c r="S33" s="3">
        <f t="shared" si="23"/>
        <v>158224.05489514052</v>
      </c>
      <c r="T33" s="3">
        <f t="shared" si="23"/>
        <v>162970.77654199474</v>
      </c>
      <c r="U33" s="3">
        <f t="shared" si="23"/>
        <v>167859.89983825458</v>
      </c>
      <c r="V33" s="3">
        <f t="shared" si="23"/>
        <v>172895.69683340224</v>
      </c>
      <c r="W33" s="3">
        <f t="shared" si="23"/>
        <v>178082.56773840432</v>
      </c>
      <c r="X33" s="3">
        <f t="shared" si="23"/>
        <v>183425.04477055644</v>
      </c>
      <c r="Y33" s="3">
        <f t="shared" si="23"/>
        <v>188927.79611367313</v>
      </c>
      <c r="Z33" s="3">
        <f t="shared" si="23"/>
        <v>194595.62999708334</v>
      </c>
      <c r="AA33" s="3">
        <f t="shared" si="23"/>
        <v>200433.49889699585</v>
      </c>
      <c r="AB33" s="3">
        <f t="shared" si="23"/>
        <v>206446.50386390573</v>
      </c>
      <c r="AC33" s="3">
        <f t="shared" si="23"/>
        <v>212639.8989798229</v>
      </c>
      <c r="AD33" s="3">
        <f t="shared" si="23"/>
        <v>219019.09594921759</v>
      </c>
      <c r="AE33" s="3">
        <f t="shared" si="23"/>
        <v>225589.66882769411</v>
      </c>
      <c r="AF33" s="3">
        <f t="shared" si="23"/>
        <v>232357.35889252494</v>
      </c>
      <c r="AG33" s="3">
        <f t="shared" si="23"/>
        <v>239328.07965930068</v>
      </c>
      <c r="AH33" s="3">
        <f t="shared" si="23"/>
        <v>246507.9220490797</v>
      </c>
      <c r="AI33" s="3">
        <f t="shared" si="23"/>
        <v>253903.15971055211</v>
      </c>
      <c r="AJ33" s="3">
        <f t="shared" si="23"/>
        <v>261520.25450186868</v>
      </c>
      <c r="AK33" s="3">
        <f t="shared" si="23"/>
        <v>269365.86213692476</v>
      </c>
      <c r="AL33" s="3">
        <f t="shared" si="23"/>
        <v>277446.83800103253</v>
      </c>
    </row>
    <row r="34" spans="2:38" x14ac:dyDescent="0.3">
      <c r="B34" s="4">
        <v>40</v>
      </c>
      <c r="C34" s="3">
        <f>'RIA framework'!C27</f>
        <v>107000</v>
      </c>
      <c r="D34" s="3">
        <f t="shared" ref="D34:AL34" si="24">C34*(1+$C$6)</f>
        <v>110210</v>
      </c>
      <c r="E34" s="3">
        <f t="shared" si="24"/>
        <v>113516.3</v>
      </c>
      <c r="F34" s="3">
        <f t="shared" si="24"/>
        <v>116921.789</v>
      </c>
      <c r="G34" s="3">
        <f t="shared" si="24"/>
        <v>120429.44267</v>
      </c>
      <c r="H34" s="3">
        <f t="shared" si="24"/>
        <v>124042.32595010001</v>
      </c>
      <c r="I34" s="3">
        <f t="shared" si="24"/>
        <v>127763.59572860302</v>
      </c>
      <c r="J34" s="3">
        <f t="shared" si="24"/>
        <v>131596.50360046112</v>
      </c>
      <c r="K34" s="3">
        <f t="shared" si="24"/>
        <v>135544.39870847497</v>
      </c>
      <c r="L34" s="3">
        <f t="shared" si="24"/>
        <v>139610.73066972921</v>
      </c>
      <c r="M34" s="3">
        <f t="shared" si="24"/>
        <v>143799.05258982108</v>
      </c>
      <c r="N34" s="3">
        <f t="shared" si="24"/>
        <v>148113.02416751572</v>
      </c>
      <c r="O34" s="3">
        <f t="shared" si="24"/>
        <v>152556.41489254119</v>
      </c>
      <c r="P34" s="3">
        <f t="shared" si="24"/>
        <v>157133.10733931742</v>
      </c>
      <c r="Q34" s="3">
        <f t="shared" si="24"/>
        <v>161847.10055949693</v>
      </c>
      <c r="R34" s="3">
        <f t="shared" si="24"/>
        <v>166702.51357628184</v>
      </c>
      <c r="S34" s="3">
        <f t="shared" si="24"/>
        <v>171703.58898357031</v>
      </c>
      <c r="T34" s="3">
        <f t="shared" si="24"/>
        <v>176854.69665307744</v>
      </c>
      <c r="U34" s="3">
        <f t="shared" si="24"/>
        <v>182160.33755266978</v>
      </c>
      <c r="V34" s="3">
        <f t="shared" si="24"/>
        <v>187625.14767924987</v>
      </c>
      <c r="W34" s="3">
        <f t="shared" si="24"/>
        <v>193253.90210962738</v>
      </c>
      <c r="X34" s="3">
        <f t="shared" si="24"/>
        <v>199051.51917291622</v>
      </c>
      <c r="Y34" s="3">
        <f t="shared" si="24"/>
        <v>205023.0647481037</v>
      </c>
      <c r="Z34" s="3">
        <f t="shared" si="24"/>
        <v>211173.75669054681</v>
      </c>
      <c r="AA34" s="3">
        <f t="shared" si="24"/>
        <v>217508.96939126324</v>
      </c>
      <c r="AB34" s="3">
        <f t="shared" si="24"/>
        <v>224034.23847300114</v>
      </c>
      <c r="AC34" s="3">
        <f t="shared" si="24"/>
        <v>230755.26562719117</v>
      </c>
      <c r="AD34" s="3">
        <f t="shared" si="24"/>
        <v>237677.92359600691</v>
      </c>
      <c r="AE34" s="3">
        <f t="shared" si="24"/>
        <v>244808.26130388712</v>
      </c>
      <c r="AF34" s="3">
        <f t="shared" si="24"/>
        <v>252152.50914300373</v>
      </c>
      <c r="AG34" s="3">
        <f t="shared" si="24"/>
        <v>259717.08441729384</v>
      </c>
      <c r="AH34" s="3">
        <f t="shared" si="24"/>
        <v>267508.59694981267</v>
      </c>
      <c r="AI34" s="3">
        <f t="shared" si="24"/>
        <v>275533.85485830705</v>
      </c>
      <c r="AJ34" s="3">
        <f t="shared" si="24"/>
        <v>283799.87050405628</v>
      </c>
      <c r="AK34" s="3">
        <f t="shared" si="24"/>
        <v>292313.86661917798</v>
      </c>
      <c r="AL34" s="3">
        <f t="shared" si="24"/>
        <v>301083.28261775331</v>
      </c>
    </row>
    <row r="35" spans="2:38" x14ac:dyDescent="0.3">
      <c r="B35" s="4">
        <v>41</v>
      </c>
      <c r="C35" s="3">
        <f>'RIA framework'!C28</f>
        <v>116000</v>
      </c>
      <c r="D35" s="3">
        <f t="shared" ref="D35:AL35" si="25">C35*(1+$C$6)</f>
        <v>119480</v>
      </c>
      <c r="E35" s="3">
        <f t="shared" si="25"/>
        <v>123064.40000000001</v>
      </c>
      <c r="F35" s="3">
        <f t="shared" si="25"/>
        <v>126756.33200000001</v>
      </c>
      <c r="G35" s="3">
        <f t="shared" si="25"/>
        <v>130559.02196000001</v>
      </c>
      <c r="H35" s="3">
        <f t="shared" si="25"/>
        <v>134475.79261880001</v>
      </c>
      <c r="I35" s="3">
        <f t="shared" si="25"/>
        <v>138510.06639736402</v>
      </c>
      <c r="J35" s="3">
        <f t="shared" si="25"/>
        <v>142665.36838928494</v>
      </c>
      <c r="K35" s="3">
        <f t="shared" si="25"/>
        <v>146945.32944096348</v>
      </c>
      <c r="L35" s="3">
        <f t="shared" si="25"/>
        <v>151353.68932419238</v>
      </c>
      <c r="M35" s="3">
        <f t="shared" si="25"/>
        <v>155894.30000391815</v>
      </c>
      <c r="N35" s="3">
        <f t="shared" si="25"/>
        <v>160571.1290040357</v>
      </c>
      <c r="O35" s="3">
        <f t="shared" si="25"/>
        <v>165388.26287415676</v>
      </c>
      <c r="P35" s="3">
        <f t="shared" si="25"/>
        <v>170349.91076038146</v>
      </c>
      <c r="Q35" s="3">
        <f t="shared" si="25"/>
        <v>175460.40808319292</v>
      </c>
      <c r="R35" s="3">
        <f t="shared" si="25"/>
        <v>180724.22032568872</v>
      </c>
      <c r="S35" s="3">
        <f t="shared" si="25"/>
        <v>186145.94693545939</v>
      </c>
      <c r="T35" s="3">
        <f t="shared" si="25"/>
        <v>191730.32534352317</v>
      </c>
      <c r="U35" s="3">
        <f t="shared" si="25"/>
        <v>197482.23510382886</v>
      </c>
      <c r="V35" s="3">
        <f t="shared" si="25"/>
        <v>203406.70215694373</v>
      </c>
      <c r="W35" s="3">
        <f t="shared" si="25"/>
        <v>209508.90322165206</v>
      </c>
      <c r="X35" s="3">
        <f t="shared" si="25"/>
        <v>215794.17031830162</v>
      </c>
      <c r="Y35" s="3">
        <f t="shared" si="25"/>
        <v>222267.99542785066</v>
      </c>
      <c r="Z35" s="3">
        <f t="shared" si="25"/>
        <v>228936.03529068618</v>
      </c>
      <c r="AA35" s="3">
        <f t="shared" si="25"/>
        <v>235804.11634940677</v>
      </c>
      <c r="AB35" s="3">
        <f t="shared" si="25"/>
        <v>242878.23983988899</v>
      </c>
      <c r="AC35" s="3">
        <f t="shared" si="25"/>
        <v>250164.58703508566</v>
      </c>
      <c r="AD35" s="3">
        <f t="shared" si="25"/>
        <v>257669.52464613822</v>
      </c>
      <c r="AE35" s="3">
        <f t="shared" si="25"/>
        <v>265399.61038552236</v>
      </c>
      <c r="AF35" s="3">
        <f t="shared" si="25"/>
        <v>273361.59869708802</v>
      </c>
      <c r="AG35" s="3">
        <f t="shared" si="25"/>
        <v>281562.44665800064</v>
      </c>
      <c r="AH35" s="3">
        <f t="shared" si="25"/>
        <v>290009.32005774067</v>
      </c>
      <c r="AI35" s="3">
        <f t="shared" si="25"/>
        <v>298709.59965947288</v>
      </c>
      <c r="AJ35" s="3">
        <f t="shared" si="25"/>
        <v>307670.88764925709</v>
      </c>
      <c r="AK35" s="3">
        <f t="shared" si="25"/>
        <v>316901.0142787348</v>
      </c>
      <c r="AL35" s="3">
        <f t="shared" si="25"/>
        <v>326408.04470709688</v>
      </c>
    </row>
    <row r="36" spans="2:38" x14ac:dyDescent="0.3">
      <c r="B36" s="4">
        <v>42</v>
      </c>
      <c r="C36" s="3">
        <f>'RIA framework'!C29</f>
        <v>125000</v>
      </c>
      <c r="D36" s="3">
        <f t="shared" ref="D36:AL36" si="26">C36*(1+$C$6)</f>
        <v>128750</v>
      </c>
      <c r="E36" s="3">
        <f t="shared" si="26"/>
        <v>132612.5</v>
      </c>
      <c r="F36" s="3">
        <f t="shared" si="26"/>
        <v>136590.875</v>
      </c>
      <c r="G36" s="3">
        <f t="shared" si="26"/>
        <v>140688.60125000001</v>
      </c>
      <c r="H36" s="3">
        <f t="shared" si="26"/>
        <v>144909.2592875</v>
      </c>
      <c r="I36" s="3">
        <f t="shared" si="26"/>
        <v>149256.53706612499</v>
      </c>
      <c r="J36" s="3">
        <f t="shared" si="26"/>
        <v>153734.23317810876</v>
      </c>
      <c r="K36" s="3">
        <f t="shared" si="26"/>
        <v>158346.26017345203</v>
      </c>
      <c r="L36" s="3">
        <f t="shared" si="26"/>
        <v>163096.64797865559</v>
      </c>
      <c r="M36" s="3">
        <f t="shared" si="26"/>
        <v>167989.54741801525</v>
      </c>
      <c r="N36" s="3">
        <f t="shared" si="26"/>
        <v>173029.23384055571</v>
      </c>
      <c r="O36" s="3">
        <f t="shared" si="26"/>
        <v>178220.11085577239</v>
      </c>
      <c r="P36" s="3">
        <f t="shared" si="26"/>
        <v>183566.71418144557</v>
      </c>
      <c r="Q36" s="3">
        <f t="shared" si="26"/>
        <v>189073.71560688893</v>
      </c>
      <c r="R36" s="3">
        <f t="shared" si="26"/>
        <v>194745.92707509559</v>
      </c>
      <c r="S36" s="3">
        <f t="shared" si="26"/>
        <v>200588.30488734847</v>
      </c>
      <c r="T36" s="3">
        <f t="shared" si="26"/>
        <v>206605.95403396891</v>
      </c>
      <c r="U36" s="3">
        <f t="shared" si="26"/>
        <v>212804.13265498797</v>
      </c>
      <c r="V36" s="3">
        <f t="shared" si="26"/>
        <v>219188.25663463763</v>
      </c>
      <c r="W36" s="3">
        <f t="shared" si="26"/>
        <v>225763.90433367676</v>
      </c>
      <c r="X36" s="3">
        <f t="shared" si="26"/>
        <v>232536.82146368708</v>
      </c>
      <c r="Y36" s="3">
        <f t="shared" si="26"/>
        <v>239512.92610759771</v>
      </c>
      <c r="Z36" s="3">
        <f t="shared" si="26"/>
        <v>246698.31389082564</v>
      </c>
      <c r="AA36" s="3">
        <f t="shared" si="26"/>
        <v>254099.2633075504</v>
      </c>
      <c r="AB36" s="3">
        <f t="shared" si="26"/>
        <v>261722.2412067769</v>
      </c>
      <c r="AC36" s="3">
        <f t="shared" si="26"/>
        <v>269573.9084429802</v>
      </c>
      <c r="AD36" s="3">
        <f t="shared" si="26"/>
        <v>277661.12569626962</v>
      </c>
      <c r="AE36" s="3">
        <f t="shared" si="26"/>
        <v>285990.95946715772</v>
      </c>
      <c r="AF36" s="3">
        <f t="shared" si="26"/>
        <v>294570.68825117248</v>
      </c>
      <c r="AG36" s="3">
        <f t="shared" si="26"/>
        <v>303407.80889870768</v>
      </c>
      <c r="AH36" s="3">
        <f t="shared" si="26"/>
        <v>312510.0431656689</v>
      </c>
      <c r="AI36" s="3">
        <f t="shared" si="26"/>
        <v>321885.344460639</v>
      </c>
      <c r="AJ36" s="3">
        <f t="shared" si="26"/>
        <v>331541.90479445818</v>
      </c>
      <c r="AK36" s="3">
        <f t="shared" si="26"/>
        <v>341488.16193829192</v>
      </c>
      <c r="AL36" s="3">
        <f t="shared" si="26"/>
        <v>351732.80679644068</v>
      </c>
    </row>
    <row r="37" spans="2:38" x14ac:dyDescent="0.3">
      <c r="B37" s="4">
        <v>43</v>
      </c>
      <c r="C37" s="3">
        <f>'RIA framework'!C30</f>
        <v>135000</v>
      </c>
      <c r="D37" s="3">
        <f t="shared" ref="D37:AL37" si="27">C37*(1+$C$6)</f>
        <v>139050</v>
      </c>
      <c r="E37" s="3">
        <f t="shared" si="27"/>
        <v>143221.5</v>
      </c>
      <c r="F37" s="3">
        <f t="shared" si="27"/>
        <v>147518.14499999999</v>
      </c>
      <c r="G37" s="3">
        <f t="shared" si="27"/>
        <v>151943.68935</v>
      </c>
      <c r="H37" s="3">
        <f t="shared" si="27"/>
        <v>156502.0000305</v>
      </c>
      <c r="I37" s="3">
        <f t="shared" si="27"/>
        <v>161197.06003141499</v>
      </c>
      <c r="J37" s="3">
        <f t="shared" si="27"/>
        <v>166032.97183235743</v>
      </c>
      <c r="K37" s="3">
        <f t="shared" si="27"/>
        <v>171013.96098732817</v>
      </c>
      <c r="L37" s="3">
        <f t="shared" si="27"/>
        <v>176144.37981694803</v>
      </c>
      <c r="M37" s="3">
        <f t="shared" si="27"/>
        <v>181428.71121145648</v>
      </c>
      <c r="N37" s="3">
        <f t="shared" si="27"/>
        <v>186871.57254780017</v>
      </c>
      <c r="O37" s="3">
        <f t="shared" si="27"/>
        <v>192477.71972423419</v>
      </c>
      <c r="P37" s="3">
        <f t="shared" si="27"/>
        <v>198252.05131596123</v>
      </c>
      <c r="Q37" s="3">
        <f t="shared" si="27"/>
        <v>204199.61285544006</v>
      </c>
      <c r="R37" s="3">
        <f t="shared" si="27"/>
        <v>210325.60124110326</v>
      </c>
      <c r="S37" s="3">
        <f t="shared" si="27"/>
        <v>216635.36927833635</v>
      </c>
      <c r="T37" s="3">
        <f t="shared" si="27"/>
        <v>223134.43035668644</v>
      </c>
      <c r="U37" s="3">
        <f t="shared" si="27"/>
        <v>229828.46326738704</v>
      </c>
      <c r="V37" s="3">
        <f t="shared" si="27"/>
        <v>236723.31716540866</v>
      </c>
      <c r="W37" s="3">
        <f t="shared" si="27"/>
        <v>243825.01668037093</v>
      </c>
      <c r="X37" s="3">
        <f t="shared" si="27"/>
        <v>251139.76718078207</v>
      </c>
      <c r="Y37" s="3">
        <f t="shared" si="27"/>
        <v>258673.96019620553</v>
      </c>
      <c r="Z37" s="3">
        <f t="shared" si="27"/>
        <v>266434.1790020917</v>
      </c>
      <c r="AA37" s="3">
        <f t="shared" si="27"/>
        <v>274427.20437215443</v>
      </c>
      <c r="AB37" s="3">
        <f t="shared" si="27"/>
        <v>282660.0205033191</v>
      </c>
      <c r="AC37" s="3">
        <f t="shared" si="27"/>
        <v>291139.82111841871</v>
      </c>
      <c r="AD37" s="3">
        <f t="shared" si="27"/>
        <v>299874.01575197128</v>
      </c>
      <c r="AE37" s="3">
        <f t="shared" si="27"/>
        <v>308870.23622453044</v>
      </c>
      <c r="AF37" s="3">
        <f t="shared" si="27"/>
        <v>318136.34331126633</v>
      </c>
      <c r="AG37" s="3">
        <f t="shared" si="27"/>
        <v>327680.43361060432</v>
      </c>
      <c r="AH37" s="3">
        <f t="shared" si="27"/>
        <v>337510.84661892249</v>
      </c>
      <c r="AI37" s="3">
        <f t="shared" si="27"/>
        <v>347636.17201749014</v>
      </c>
      <c r="AJ37" s="3">
        <f t="shared" si="27"/>
        <v>358065.25717801484</v>
      </c>
      <c r="AK37" s="3">
        <f t="shared" si="27"/>
        <v>368807.21489335533</v>
      </c>
      <c r="AL37" s="3">
        <f t="shared" si="27"/>
        <v>379871.43134015601</v>
      </c>
    </row>
    <row r="38" spans="2:38" x14ac:dyDescent="0.3">
      <c r="B38" s="4">
        <v>44</v>
      </c>
      <c r="C38" s="3">
        <f>'RIA framework'!C31</f>
        <v>145000</v>
      </c>
      <c r="D38" s="3">
        <f t="shared" ref="D38:AL38" si="28">C38*(1+$C$6)</f>
        <v>149350</v>
      </c>
      <c r="E38" s="3">
        <f t="shared" si="28"/>
        <v>153830.5</v>
      </c>
      <c r="F38" s="3">
        <f t="shared" si="28"/>
        <v>158445.41500000001</v>
      </c>
      <c r="G38" s="3">
        <f t="shared" si="28"/>
        <v>163198.77745000002</v>
      </c>
      <c r="H38" s="3">
        <f t="shared" si="28"/>
        <v>168094.74077350003</v>
      </c>
      <c r="I38" s="3">
        <f t="shared" si="28"/>
        <v>173137.58299670502</v>
      </c>
      <c r="J38" s="3">
        <f t="shared" si="28"/>
        <v>178331.71048660617</v>
      </c>
      <c r="K38" s="3">
        <f t="shared" si="28"/>
        <v>183681.66180120435</v>
      </c>
      <c r="L38" s="3">
        <f t="shared" si="28"/>
        <v>189192.11165524047</v>
      </c>
      <c r="M38" s="3">
        <f t="shared" si="28"/>
        <v>194867.87500489768</v>
      </c>
      <c r="N38" s="3">
        <f t="shared" si="28"/>
        <v>200713.91125504463</v>
      </c>
      <c r="O38" s="3">
        <f t="shared" si="28"/>
        <v>206735.32859269597</v>
      </c>
      <c r="P38" s="3">
        <f t="shared" si="28"/>
        <v>212937.38845047684</v>
      </c>
      <c r="Q38" s="3">
        <f t="shared" si="28"/>
        <v>219325.51010399114</v>
      </c>
      <c r="R38" s="3">
        <f t="shared" si="28"/>
        <v>225905.27540711086</v>
      </c>
      <c r="S38" s="3">
        <f t="shared" si="28"/>
        <v>232682.43366932421</v>
      </c>
      <c r="T38" s="3">
        <f t="shared" si="28"/>
        <v>239662.90667940394</v>
      </c>
      <c r="U38" s="3">
        <f t="shared" si="28"/>
        <v>246852.79387978607</v>
      </c>
      <c r="V38" s="3">
        <f t="shared" si="28"/>
        <v>254258.37769617967</v>
      </c>
      <c r="W38" s="3">
        <f t="shared" si="28"/>
        <v>261886.12902706506</v>
      </c>
      <c r="X38" s="3">
        <f t="shared" si="28"/>
        <v>269742.71289787703</v>
      </c>
      <c r="Y38" s="3">
        <f t="shared" si="28"/>
        <v>277834.99428481335</v>
      </c>
      <c r="Z38" s="3">
        <f t="shared" si="28"/>
        <v>286170.04411335778</v>
      </c>
      <c r="AA38" s="3">
        <f t="shared" si="28"/>
        <v>294755.14543675852</v>
      </c>
      <c r="AB38" s="3">
        <f t="shared" si="28"/>
        <v>303597.79979986127</v>
      </c>
      <c r="AC38" s="3">
        <f t="shared" si="28"/>
        <v>312705.7337938571</v>
      </c>
      <c r="AD38" s="3">
        <f t="shared" si="28"/>
        <v>322086.90580767283</v>
      </c>
      <c r="AE38" s="3">
        <f t="shared" si="28"/>
        <v>331749.51298190304</v>
      </c>
      <c r="AF38" s="3">
        <f t="shared" si="28"/>
        <v>341701.99837136013</v>
      </c>
      <c r="AG38" s="3">
        <f t="shared" si="28"/>
        <v>351953.05832250096</v>
      </c>
      <c r="AH38" s="3">
        <f t="shared" si="28"/>
        <v>362511.65007217601</v>
      </c>
      <c r="AI38" s="3">
        <f t="shared" si="28"/>
        <v>373386.99957434129</v>
      </c>
      <c r="AJ38" s="3">
        <f t="shared" si="28"/>
        <v>384588.60956157156</v>
      </c>
      <c r="AK38" s="3">
        <f t="shared" si="28"/>
        <v>396126.26784841873</v>
      </c>
      <c r="AL38" s="3">
        <f t="shared" si="28"/>
        <v>408010.05588387133</v>
      </c>
    </row>
    <row r="39" spans="2:38" x14ac:dyDescent="0.3">
      <c r="B39" s="4">
        <v>45</v>
      </c>
      <c r="C39" s="3">
        <f>'RIA framework'!C32</f>
        <v>156000</v>
      </c>
      <c r="D39" s="3">
        <f t="shared" ref="D39:AL39" si="29">C39*(1+$C$6)</f>
        <v>160680</v>
      </c>
      <c r="E39" s="3">
        <f t="shared" si="29"/>
        <v>165500.4</v>
      </c>
      <c r="F39" s="3">
        <f t="shared" si="29"/>
        <v>170465.41200000001</v>
      </c>
      <c r="G39" s="3">
        <f t="shared" si="29"/>
        <v>175579.37436000002</v>
      </c>
      <c r="H39" s="3">
        <f t="shared" si="29"/>
        <v>180846.75559080002</v>
      </c>
      <c r="I39" s="3">
        <f t="shared" si="29"/>
        <v>186272.15825852402</v>
      </c>
      <c r="J39" s="3">
        <f t="shared" si="29"/>
        <v>191860.32300627974</v>
      </c>
      <c r="K39" s="3">
        <f t="shared" si="29"/>
        <v>197616.13269646812</v>
      </c>
      <c r="L39" s="3">
        <f t="shared" si="29"/>
        <v>203544.61667736218</v>
      </c>
      <c r="M39" s="3">
        <f t="shared" si="29"/>
        <v>209650.95517768306</v>
      </c>
      <c r="N39" s="3">
        <f t="shared" si="29"/>
        <v>215940.48383301357</v>
      </c>
      <c r="O39" s="3">
        <f t="shared" si="29"/>
        <v>222418.69834800399</v>
      </c>
      <c r="P39" s="3">
        <f t="shared" si="29"/>
        <v>229091.25929844411</v>
      </c>
      <c r="Q39" s="3">
        <f t="shared" si="29"/>
        <v>235963.99707739745</v>
      </c>
      <c r="R39" s="3">
        <f t="shared" si="29"/>
        <v>243042.91698971938</v>
      </c>
      <c r="S39" s="3">
        <f t="shared" si="29"/>
        <v>250334.20449941096</v>
      </c>
      <c r="T39" s="3">
        <f t="shared" si="29"/>
        <v>257844.23063439329</v>
      </c>
      <c r="U39" s="3">
        <f t="shared" si="29"/>
        <v>265579.55755342508</v>
      </c>
      <c r="V39" s="3">
        <f t="shared" si="29"/>
        <v>273546.94428002782</v>
      </c>
      <c r="W39" s="3">
        <f t="shared" si="29"/>
        <v>281753.35260842869</v>
      </c>
      <c r="X39" s="3">
        <f t="shared" si="29"/>
        <v>290205.95318668155</v>
      </c>
      <c r="Y39" s="3">
        <f t="shared" si="29"/>
        <v>298912.13178228203</v>
      </c>
      <c r="Z39" s="3">
        <f t="shared" si="29"/>
        <v>307879.49573575048</v>
      </c>
      <c r="AA39" s="3">
        <f t="shared" si="29"/>
        <v>317115.88060782303</v>
      </c>
      <c r="AB39" s="3">
        <f t="shared" si="29"/>
        <v>326629.35702605773</v>
      </c>
      <c r="AC39" s="3">
        <f t="shared" si="29"/>
        <v>336428.23773683945</v>
      </c>
      <c r="AD39" s="3">
        <f t="shared" si="29"/>
        <v>346521.08486894466</v>
      </c>
      <c r="AE39" s="3">
        <f t="shared" si="29"/>
        <v>356916.717415013</v>
      </c>
      <c r="AF39" s="3">
        <f t="shared" si="29"/>
        <v>367624.21893746342</v>
      </c>
      <c r="AG39" s="3">
        <f t="shared" si="29"/>
        <v>378652.94550558733</v>
      </c>
      <c r="AH39" s="3">
        <f t="shared" si="29"/>
        <v>390012.53387075494</v>
      </c>
      <c r="AI39" s="3">
        <f t="shared" si="29"/>
        <v>401712.90988687758</v>
      </c>
      <c r="AJ39" s="3">
        <f t="shared" si="29"/>
        <v>413764.2971834839</v>
      </c>
      <c r="AK39" s="3">
        <f t="shared" si="29"/>
        <v>426177.22609898844</v>
      </c>
      <c r="AL39" s="3">
        <f t="shared" si="29"/>
        <v>438962.54288195813</v>
      </c>
    </row>
    <row r="40" spans="2:38" x14ac:dyDescent="0.3">
      <c r="B40" s="4">
        <v>46</v>
      </c>
      <c r="C40" s="3">
        <f>'RIA framework'!C33</f>
        <v>167000</v>
      </c>
      <c r="D40" s="3">
        <f t="shared" ref="D40:AL40" si="30">C40*(1+$C$6)</f>
        <v>172010</v>
      </c>
      <c r="E40" s="3">
        <f t="shared" si="30"/>
        <v>177170.30000000002</v>
      </c>
      <c r="F40" s="3">
        <f t="shared" si="30"/>
        <v>182485.40900000001</v>
      </c>
      <c r="G40" s="3">
        <f t="shared" si="30"/>
        <v>187959.97127000001</v>
      </c>
      <c r="H40" s="3">
        <f t="shared" si="30"/>
        <v>193598.77040810001</v>
      </c>
      <c r="I40" s="3">
        <f t="shared" si="30"/>
        <v>199406.73352034303</v>
      </c>
      <c r="J40" s="3">
        <f t="shared" si="30"/>
        <v>205388.93552595333</v>
      </c>
      <c r="K40" s="3">
        <f t="shared" si="30"/>
        <v>211550.60359173192</v>
      </c>
      <c r="L40" s="3">
        <f t="shared" si="30"/>
        <v>217897.12169948389</v>
      </c>
      <c r="M40" s="3">
        <f t="shared" si="30"/>
        <v>224434.03535046842</v>
      </c>
      <c r="N40" s="3">
        <f t="shared" si="30"/>
        <v>231167.05641098248</v>
      </c>
      <c r="O40" s="3">
        <f t="shared" si="30"/>
        <v>238102.06810331196</v>
      </c>
      <c r="P40" s="3">
        <f t="shared" si="30"/>
        <v>245245.13014641133</v>
      </c>
      <c r="Q40" s="3">
        <f t="shared" si="30"/>
        <v>252602.48405080367</v>
      </c>
      <c r="R40" s="3">
        <f t="shared" si="30"/>
        <v>260180.55857232778</v>
      </c>
      <c r="S40" s="3">
        <f t="shared" si="30"/>
        <v>267985.9753294976</v>
      </c>
      <c r="T40" s="3">
        <f t="shared" si="30"/>
        <v>276025.55458938255</v>
      </c>
      <c r="U40" s="3">
        <f t="shared" si="30"/>
        <v>284306.32122706401</v>
      </c>
      <c r="V40" s="3">
        <f t="shared" si="30"/>
        <v>292835.51086387591</v>
      </c>
      <c r="W40" s="3">
        <f t="shared" si="30"/>
        <v>301620.57618979219</v>
      </c>
      <c r="X40" s="3">
        <f t="shared" si="30"/>
        <v>310669.19347548595</v>
      </c>
      <c r="Y40" s="3">
        <f t="shared" si="30"/>
        <v>319989.26927975053</v>
      </c>
      <c r="Z40" s="3">
        <f t="shared" si="30"/>
        <v>329588.94735814305</v>
      </c>
      <c r="AA40" s="3">
        <f t="shared" si="30"/>
        <v>339476.61577888735</v>
      </c>
      <c r="AB40" s="3">
        <f t="shared" si="30"/>
        <v>349660.91425225401</v>
      </c>
      <c r="AC40" s="3">
        <f t="shared" si="30"/>
        <v>360150.74167982163</v>
      </c>
      <c r="AD40" s="3">
        <f t="shared" si="30"/>
        <v>370955.26393021632</v>
      </c>
      <c r="AE40" s="3">
        <f t="shared" si="30"/>
        <v>382083.92184812279</v>
      </c>
      <c r="AF40" s="3">
        <f t="shared" si="30"/>
        <v>393546.43950356648</v>
      </c>
      <c r="AG40" s="3">
        <f t="shared" si="30"/>
        <v>405352.83268867346</v>
      </c>
      <c r="AH40" s="3">
        <f t="shared" si="30"/>
        <v>417513.41766933369</v>
      </c>
      <c r="AI40" s="3">
        <f t="shared" si="30"/>
        <v>430038.82019941369</v>
      </c>
      <c r="AJ40" s="3">
        <f t="shared" si="30"/>
        <v>442939.98480539612</v>
      </c>
      <c r="AK40" s="3">
        <f t="shared" si="30"/>
        <v>456228.18434955803</v>
      </c>
      <c r="AL40" s="3">
        <f t="shared" si="30"/>
        <v>469915.02988004475</v>
      </c>
    </row>
    <row r="41" spans="2:38" x14ac:dyDescent="0.3">
      <c r="B41" s="4">
        <v>47</v>
      </c>
      <c r="C41" s="3">
        <f>'RIA framework'!C34</f>
        <v>179000</v>
      </c>
      <c r="D41" s="3">
        <f t="shared" ref="D41:AL41" si="31">C41*(1+$C$6)</f>
        <v>184370</v>
      </c>
      <c r="E41" s="3">
        <f t="shared" si="31"/>
        <v>189901.1</v>
      </c>
      <c r="F41" s="3">
        <f t="shared" si="31"/>
        <v>195598.133</v>
      </c>
      <c r="G41" s="3">
        <f t="shared" si="31"/>
        <v>201466.07699</v>
      </c>
      <c r="H41" s="3">
        <f t="shared" si="31"/>
        <v>207510.05929970002</v>
      </c>
      <c r="I41" s="3">
        <f t="shared" si="31"/>
        <v>213735.36107869103</v>
      </c>
      <c r="J41" s="3">
        <f t="shared" si="31"/>
        <v>220147.42191105176</v>
      </c>
      <c r="K41" s="3">
        <f t="shared" si="31"/>
        <v>226751.84456838333</v>
      </c>
      <c r="L41" s="3">
        <f t="shared" si="31"/>
        <v>233554.39990543484</v>
      </c>
      <c r="M41" s="3">
        <f t="shared" si="31"/>
        <v>240561.0319025979</v>
      </c>
      <c r="N41" s="3">
        <f t="shared" si="31"/>
        <v>247777.86285967584</v>
      </c>
      <c r="O41" s="3">
        <f t="shared" si="31"/>
        <v>255211.19874546613</v>
      </c>
      <c r="P41" s="3">
        <f t="shared" si="31"/>
        <v>262867.53470783011</v>
      </c>
      <c r="Q41" s="3">
        <f t="shared" si="31"/>
        <v>270753.56074906501</v>
      </c>
      <c r="R41" s="3">
        <f t="shared" si="31"/>
        <v>278876.16757153696</v>
      </c>
      <c r="S41" s="3">
        <f t="shared" si="31"/>
        <v>287242.45259868307</v>
      </c>
      <c r="T41" s="3">
        <f t="shared" si="31"/>
        <v>295859.72617664357</v>
      </c>
      <c r="U41" s="3">
        <f t="shared" si="31"/>
        <v>304735.51796194288</v>
      </c>
      <c r="V41" s="3">
        <f t="shared" si="31"/>
        <v>313877.58350080118</v>
      </c>
      <c r="W41" s="3">
        <f t="shared" si="31"/>
        <v>323293.91100582521</v>
      </c>
      <c r="X41" s="3">
        <f t="shared" si="31"/>
        <v>332992.728336</v>
      </c>
      <c r="Y41" s="3">
        <f t="shared" si="31"/>
        <v>342982.51018608001</v>
      </c>
      <c r="Z41" s="3">
        <f t="shared" si="31"/>
        <v>353271.9854916624</v>
      </c>
      <c r="AA41" s="3">
        <f t="shared" si="31"/>
        <v>363870.14505641226</v>
      </c>
      <c r="AB41" s="3">
        <f t="shared" si="31"/>
        <v>374786.24940810463</v>
      </c>
      <c r="AC41" s="3">
        <f t="shared" si="31"/>
        <v>386029.83689034777</v>
      </c>
      <c r="AD41" s="3">
        <f t="shared" si="31"/>
        <v>397610.7319970582</v>
      </c>
      <c r="AE41" s="3">
        <f t="shared" si="31"/>
        <v>409539.05395696993</v>
      </c>
      <c r="AF41" s="3">
        <f t="shared" si="31"/>
        <v>421825.22557567904</v>
      </c>
      <c r="AG41" s="3">
        <f t="shared" si="31"/>
        <v>434479.98234294943</v>
      </c>
      <c r="AH41" s="3">
        <f t="shared" si="31"/>
        <v>447514.38181323791</v>
      </c>
      <c r="AI41" s="3">
        <f t="shared" si="31"/>
        <v>460939.81326763507</v>
      </c>
      <c r="AJ41" s="3">
        <f t="shared" si="31"/>
        <v>474768.00766566413</v>
      </c>
      <c r="AK41" s="3">
        <f t="shared" si="31"/>
        <v>489011.04789563408</v>
      </c>
      <c r="AL41" s="3">
        <f t="shared" si="31"/>
        <v>503681.37933250313</v>
      </c>
    </row>
    <row r="42" spans="2:38" x14ac:dyDescent="0.3">
      <c r="B42" s="4">
        <v>48</v>
      </c>
      <c r="C42" s="3">
        <f>'RIA framework'!C35</f>
        <v>191000</v>
      </c>
      <c r="D42" s="3">
        <f t="shared" ref="D42:AL42" si="32">C42*(1+$C$6)</f>
        <v>196730</v>
      </c>
      <c r="E42" s="3">
        <f t="shared" si="32"/>
        <v>202631.9</v>
      </c>
      <c r="F42" s="3">
        <f t="shared" si="32"/>
        <v>208710.85699999999</v>
      </c>
      <c r="G42" s="3">
        <f t="shared" si="32"/>
        <v>214972.18270999999</v>
      </c>
      <c r="H42" s="3">
        <f t="shared" si="32"/>
        <v>221421.3481913</v>
      </c>
      <c r="I42" s="3">
        <f t="shared" si="32"/>
        <v>228063.988637039</v>
      </c>
      <c r="J42" s="3">
        <f t="shared" si="32"/>
        <v>234905.90829615018</v>
      </c>
      <c r="K42" s="3">
        <f t="shared" si="32"/>
        <v>241953.0855450347</v>
      </c>
      <c r="L42" s="3">
        <f t="shared" si="32"/>
        <v>249211.67811138576</v>
      </c>
      <c r="M42" s="3">
        <f t="shared" si="32"/>
        <v>256688.02845472735</v>
      </c>
      <c r="N42" s="3">
        <f t="shared" si="32"/>
        <v>264388.66930836916</v>
      </c>
      <c r="O42" s="3">
        <f t="shared" si="32"/>
        <v>272320.32938762027</v>
      </c>
      <c r="P42" s="3">
        <f t="shared" si="32"/>
        <v>280489.93926924886</v>
      </c>
      <c r="Q42" s="3">
        <f t="shared" si="32"/>
        <v>288904.63744732633</v>
      </c>
      <c r="R42" s="3">
        <f t="shared" si="32"/>
        <v>297571.77657074615</v>
      </c>
      <c r="S42" s="3">
        <f t="shared" si="32"/>
        <v>306498.92986786854</v>
      </c>
      <c r="T42" s="3">
        <f t="shared" si="32"/>
        <v>315693.89776390459</v>
      </c>
      <c r="U42" s="3">
        <f t="shared" si="32"/>
        <v>325164.71469682176</v>
      </c>
      <c r="V42" s="3">
        <f t="shared" si="32"/>
        <v>334919.65613772644</v>
      </c>
      <c r="W42" s="3">
        <f t="shared" si="32"/>
        <v>344967.24582185823</v>
      </c>
      <c r="X42" s="3">
        <f t="shared" si="32"/>
        <v>355316.26319651399</v>
      </c>
      <c r="Y42" s="3">
        <f t="shared" si="32"/>
        <v>365975.75109240942</v>
      </c>
      <c r="Z42" s="3">
        <f t="shared" si="32"/>
        <v>376955.0236251817</v>
      </c>
      <c r="AA42" s="3">
        <f t="shared" si="32"/>
        <v>388263.67433393718</v>
      </c>
      <c r="AB42" s="3">
        <f t="shared" si="32"/>
        <v>399911.58456395532</v>
      </c>
      <c r="AC42" s="3">
        <f t="shared" si="32"/>
        <v>411908.93210087396</v>
      </c>
      <c r="AD42" s="3">
        <f t="shared" si="32"/>
        <v>424266.20006390021</v>
      </c>
      <c r="AE42" s="3">
        <f t="shared" si="32"/>
        <v>436994.18606581725</v>
      </c>
      <c r="AF42" s="3">
        <f t="shared" si="32"/>
        <v>450104.01164779178</v>
      </c>
      <c r="AG42" s="3">
        <f t="shared" si="32"/>
        <v>463607.13199722552</v>
      </c>
      <c r="AH42" s="3">
        <f t="shared" si="32"/>
        <v>477515.3459571423</v>
      </c>
      <c r="AI42" s="3">
        <f t="shared" si="32"/>
        <v>491840.80633585656</v>
      </c>
      <c r="AJ42" s="3">
        <f t="shared" si="32"/>
        <v>506596.03052593226</v>
      </c>
      <c r="AK42" s="3">
        <f t="shared" si="32"/>
        <v>521793.91144171025</v>
      </c>
      <c r="AL42" s="3">
        <f t="shared" si="32"/>
        <v>537447.72878496163</v>
      </c>
    </row>
    <row r="43" spans="2:38" x14ac:dyDescent="0.3">
      <c r="B43" s="4">
        <v>49</v>
      </c>
      <c r="C43" s="3">
        <f>'RIA framework'!C36</f>
        <v>204000</v>
      </c>
      <c r="D43" s="3">
        <f t="shared" ref="D43:AL43" si="33">C43*(1+$C$6)</f>
        <v>210120</v>
      </c>
      <c r="E43" s="3">
        <f t="shared" si="33"/>
        <v>216423.6</v>
      </c>
      <c r="F43" s="3">
        <f t="shared" si="33"/>
        <v>222916.30800000002</v>
      </c>
      <c r="G43" s="3">
        <f t="shared" si="33"/>
        <v>229603.79724000001</v>
      </c>
      <c r="H43" s="3">
        <f t="shared" si="33"/>
        <v>236491.91115720003</v>
      </c>
      <c r="I43" s="3">
        <f t="shared" si="33"/>
        <v>243586.66849191603</v>
      </c>
      <c r="J43" s="3">
        <f t="shared" si="33"/>
        <v>250894.26854667353</v>
      </c>
      <c r="K43" s="3">
        <f t="shared" si="33"/>
        <v>258421.09660307373</v>
      </c>
      <c r="L43" s="3">
        <f t="shared" si="33"/>
        <v>266173.72950116597</v>
      </c>
      <c r="M43" s="3">
        <f t="shared" si="33"/>
        <v>274158.94138620095</v>
      </c>
      <c r="N43" s="3">
        <f t="shared" si="33"/>
        <v>282383.709627787</v>
      </c>
      <c r="O43" s="3">
        <f t="shared" si="33"/>
        <v>290855.22091662063</v>
      </c>
      <c r="P43" s="3">
        <f t="shared" si="33"/>
        <v>299580.87754411926</v>
      </c>
      <c r="Q43" s="3">
        <f t="shared" si="33"/>
        <v>308568.30387044285</v>
      </c>
      <c r="R43" s="3">
        <f t="shared" si="33"/>
        <v>317825.35298655613</v>
      </c>
      <c r="S43" s="3">
        <f t="shared" si="33"/>
        <v>327360.11357615283</v>
      </c>
      <c r="T43" s="3">
        <f t="shared" si="33"/>
        <v>337180.91698343743</v>
      </c>
      <c r="U43" s="3">
        <f t="shared" si="33"/>
        <v>347296.34449294058</v>
      </c>
      <c r="V43" s="3">
        <f t="shared" si="33"/>
        <v>357715.23482772883</v>
      </c>
      <c r="W43" s="3">
        <f t="shared" si="33"/>
        <v>368446.69187256071</v>
      </c>
      <c r="X43" s="3">
        <f t="shared" si="33"/>
        <v>379500.09262873756</v>
      </c>
      <c r="Y43" s="3">
        <f t="shared" si="33"/>
        <v>390885.0954075997</v>
      </c>
      <c r="Z43" s="3">
        <f t="shared" si="33"/>
        <v>402611.64826982771</v>
      </c>
      <c r="AA43" s="3">
        <f t="shared" si="33"/>
        <v>414689.99771792255</v>
      </c>
      <c r="AB43" s="3">
        <f t="shared" si="33"/>
        <v>427130.69764946023</v>
      </c>
      <c r="AC43" s="3">
        <f t="shared" si="33"/>
        <v>439944.61857894406</v>
      </c>
      <c r="AD43" s="3">
        <f t="shared" si="33"/>
        <v>453142.95713631238</v>
      </c>
      <c r="AE43" s="3">
        <f t="shared" si="33"/>
        <v>466737.24585040176</v>
      </c>
      <c r="AF43" s="3">
        <f t="shared" si="33"/>
        <v>480739.36322591384</v>
      </c>
      <c r="AG43" s="3">
        <f t="shared" si="33"/>
        <v>495161.54412269127</v>
      </c>
      <c r="AH43" s="3">
        <f t="shared" si="33"/>
        <v>510016.39044637204</v>
      </c>
      <c r="AI43" s="3">
        <f t="shared" si="33"/>
        <v>525316.88215976325</v>
      </c>
      <c r="AJ43" s="3">
        <f t="shared" si="33"/>
        <v>541076.38862455613</v>
      </c>
      <c r="AK43" s="3">
        <f t="shared" si="33"/>
        <v>557308.68028329278</v>
      </c>
      <c r="AL43" s="3">
        <f t="shared" si="33"/>
        <v>574027.94069179159</v>
      </c>
    </row>
    <row r="44" spans="2:38" x14ac:dyDescent="0.3">
      <c r="B44" s="4">
        <v>50</v>
      </c>
      <c r="C44" s="3">
        <f>'RIA framework'!C37</f>
        <v>217000</v>
      </c>
      <c r="D44" s="3">
        <f t="shared" ref="D44:AL44" si="34">C44*(1+$C$6)</f>
        <v>223510</v>
      </c>
      <c r="E44" s="3">
        <f t="shared" si="34"/>
        <v>230215.30000000002</v>
      </c>
      <c r="F44" s="3">
        <f t="shared" si="34"/>
        <v>237121.75900000002</v>
      </c>
      <c r="G44" s="3">
        <f t="shared" si="34"/>
        <v>244235.41177000004</v>
      </c>
      <c r="H44" s="3">
        <f t="shared" si="34"/>
        <v>251562.47412310005</v>
      </c>
      <c r="I44" s="3">
        <f t="shared" si="34"/>
        <v>259109.34834679306</v>
      </c>
      <c r="J44" s="3">
        <f t="shared" si="34"/>
        <v>266882.62879719684</v>
      </c>
      <c r="K44" s="3">
        <f t="shared" si="34"/>
        <v>274889.10766111274</v>
      </c>
      <c r="L44" s="3">
        <f t="shared" si="34"/>
        <v>283135.7808909461</v>
      </c>
      <c r="M44" s="3">
        <f t="shared" si="34"/>
        <v>291629.85431767447</v>
      </c>
      <c r="N44" s="3">
        <f t="shared" si="34"/>
        <v>300378.74994720472</v>
      </c>
      <c r="O44" s="3">
        <f t="shared" si="34"/>
        <v>309390.11244562088</v>
      </c>
      <c r="P44" s="3">
        <f t="shared" si="34"/>
        <v>318671.81581898953</v>
      </c>
      <c r="Q44" s="3">
        <f t="shared" si="34"/>
        <v>328231.97029355925</v>
      </c>
      <c r="R44" s="3">
        <f t="shared" si="34"/>
        <v>338078.92940236605</v>
      </c>
      <c r="S44" s="3">
        <f t="shared" si="34"/>
        <v>348221.29728443705</v>
      </c>
      <c r="T44" s="3">
        <f t="shared" si="34"/>
        <v>358667.93620297016</v>
      </c>
      <c r="U44" s="3">
        <f t="shared" si="34"/>
        <v>369427.97428905929</v>
      </c>
      <c r="V44" s="3">
        <f t="shared" si="34"/>
        <v>380510.81351773109</v>
      </c>
      <c r="W44" s="3">
        <f t="shared" si="34"/>
        <v>391926.13792326301</v>
      </c>
      <c r="X44" s="3">
        <f t="shared" si="34"/>
        <v>403683.9220609609</v>
      </c>
      <c r="Y44" s="3">
        <f t="shared" si="34"/>
        <v>415794.43972278974</v>
      </c>
      <c r="Z44" s="3">
        <f t="shared" si="34"/>
        <v>428268.27291447343</v>
      </c>
      <c r="AA44" s="3">
        <f t="shared" si="34"/>
        <v>441116.32110190764</v>
      </c>
      <c r="AB44" s="3">
        <f t="shared" si="34"/>
        <v>454349.81073496491</v>
      </c>
      <c r="AC44" s="3">
        <f t="shared" si="34"/>
        <v>467980.30505701387</v>
      </c>
      <c r="AD44" s="3">
        <f t="shared" si="34"/>
        <v>482019.71420872433</v>
      </c>
      <c r="AE44" s="3">
        <f t="shared" si="34"/>
        <v>496480.30563498609</v>
      </c>
      <c r="AF44" s="3">
        <f t="shared" si="34"/>
        <v>511374.71480403567</v>
      </c>
      <c r="AG44" s="3">
        <f t="shared" si="34"/>
        <v>526715.95624815673</v>
      </c>
      <c r="AH44" s="3">
        <f t="shared" si="34"/>
        <v>542517.43493560143</v>
      </c>
      <c r="AI44" s="3">
        <f t="shared" si="34"/>
        <v>558792.95798366948</v>
      </c>
      <c r="AJ44" s="3">
        <f t="shared" si="34"/>
        <v>575556.74672317959</v>
      </c>
      <c r="AK44" s="3">
        <f t="shared" si="34"/>
        <v>592823.44912487501</v>
      </c>
      <c r="AL44" s="3">
        <f t="shared" si="34"/>
        <v>610608.15259862132</v>
      </c>
    </row>
    <row r="45" spans="2:38" x14ac:dyDescent="0.3">
      <c r="B45" s="4">
        <v>51</v>
      </c>
      <c r="C45" s="3">
        <f>'RIA framework'!C38</f>
        <v>231000</v>
      </c>
      <c r="D45" s="3">
        <f t="shared" ref="D45:AL45" si="35">C45*(1+$C$6)</f>
        <v>237930</v>
      </c>
      <c r="E45" s="3">
        <f t="shared" si="35"/>
        <v>245067.9</v>
      </c>
      <c r="F45" s="3">
        <f t="shared" si="35"/>
        <v>252419.93700000001</v>
      </c>
      <c r="G45" s="3">
        <f t="shared" si="35"/>
        <v>259992.53511000003</v>
      </c>
      <c r="H45" s="3">
        <f t="shared" si="35"/>
        <v>267792.31116330001</v>
      </c>
      <c r="I45" s="3">
        <f t="shared" si="35"/>
        <v>275826.08049819904</v>
      </c>
      <c r="J45" s="3">
        <f t="shared" si="35"/>
        <v>284100.86291314504</v>
      </c>
      <c r="K45" s="3">
        <f t="shared" si="35"/>
        <v>292623.88880053943</v>
      </c>
      <c r="L45" s="3">
        <f t="shared" si="35"/>
        <v>301402.60546455561</v>
      </c>
      <c r="M45" s="3">
        <f t="shared" si="35"/>
        <v>310444.68362849229</v>
      </c>
      <c r="N45" s="3">
        <f t="shared" si="35"/>
        <v>319758.02413734706</v>
      </c>
      <c r="O45" s="3">
        <f t="shared" si="35"/>
        <v>329350.76486146747</v>
      </c>
      <c r="P45" s="3">
        <f t="shared" si="35"/>
        <v>339231.28780731151</v>
      </c>
      <c r="Q45" s="3">
        <f t="shared" si="35"/>
        <v>349408.22644153086</v>
      </c>
      <c r="R45" s="3">
        <f t="shared" si="35"/>
        <v>359890.47323477681</v>
      </c>
      <c r="S45" s="3">
        <f t="shared" si="35"/>
        <v>370687.18743182014</v>
      </c>
      <c r="T45" s="3">
        <f t="shared" si="35"/>
        <v>381807.80305477476</v>
      </c>
      <c r="U45" s="3">
        <f t="shared" si="35"/>
        <v>393262.03714641801</v>
      </c>
      <c r="V45" s="3">
        <f t="shared" si="35"/>
        <v>405059.89826081053</v>
      </c>
      <c r="W45" s="3">
        <f t="shared" si="35"/>
        <v>417211.69520863483</v>
      </c>
      <c r="X45" s="3">
        <f t="shared" si="35"/>
        <v>429728.04606489389</v>
      </c>
      <c r="Y45" s="3">
        <f t="shared" si="35"/>
        <v>442619.8874468407</v>
      </c>
      <c r="Z45" s="3">
        <f t="shared" si="35"/>
        <v>455898.48407024593</v>
      </c>
      <c r="AA45" s="3">
        <f t="shared" si="35"/>
        <v>469575.43859235331</v>
      </c>
      <c r="AB45" s="3">
        <f t="shared" si="35"/>
        <v>483662.70175012393</v>
      </c>
      <c r="AC45" s="3">
        <f t="shared" si="35"/>
        <v>498172.58280262764</v>
      </c>
      <c r="AD45" s="3">
        <f t="shared" si="35"/>
        <v>513117.7602867065</v>
      </c>
      <c r="AE45" s="3">
        <f t="shared" si="35"/>
        <v>528511.29309530766</v>
      </c>
      <c r="AF45" s="3">
        <f t="shared" si="35"/>
        <v>544366.63188816688</v>
      </c>
      <c r="AG45" s="3">
        <f t="shared" si="35"/>
        <v>560697.63084481191</v>
      </c>
      <c r="AH45" s="3">
        <f t="shared" si="35"/>
        <v>577518.55977015628</v>
      </c>
      <c r="AI45" s="3">
        <f t="shared" si="35"/>
        <v>594844.11656326102</v>
      </c>
      <c r="AJ45" s="3">
        <f t="shared" si="35"/>
        <v>612689.44006015884</v>
      </c>
      <c r="AK45" s="3">
        <f t="shared" si="35"/>
        <v>631070.1232619636</v>
      </c>
      <c r="AL45" s="3">
        <f t="shared" si="35"/>
        <v>650002.22695982247</v>
      </c>
    </row>
    <row r="46" spans="2:38" x14ac:dyDescent="0.3">
      <c r="B46" s="4">
        <v>52</v>
      </c>
      <c r="C46" s="3">
        <f>'RIA framework'!C39</f>
        <v>246000</v>
      </c>
      <c r="D46" s="3">
        <f t="shared" ref="D46:AL46" si="36">C46*(1+$C$6)</f>
        <v>253380</v>
      </c>
      <c r="E46" s="3">
        <f t="shared" si="36"/>
        <v>260981.4</v>
      </c>
      <c r="F46" s="3">
        <f t="shared" si="36"/>
        <v>268810.842</v>
      </c>
      <c r="G46" s="3">
        <f t="shared" si="36"/>
        <v>276875.16726000002</v>
      </c>
      <c r="H46" s="3">
        <f t="shared" si="36"/>
        <v>285181.42227780004</v>
      </c>
      <c r="I46" s="3">
        <f t="shared" si="36"/>
        <v>293736.86494613404</v>
      </c>
      <c r="J46" s="3">
        <f t="shared" si="36"/>
        <v>302548.97089451808</v>
      </c>
      <c r="K46" s="3">
        <f t="shared" si="36"/>
        <v>311625.4400213536</v>
      </c>
      <c r="L46" s="3">
        <f t="shared" si="36"/>
        <v>320974.20322199422</v>
      </c>
      <c r="M46" s="3">
        <f t="shared" si="36"/>
        <v>330603.42931865406</v>
      </c>
      <c r="N46" s="3">
        <f t="shared" si="36"/>
        <v>340521.53219821368</v>
      </c>
      <c r="O46" s="3">
        <f t="shared" si="36"/>
        <v>350737.17816416011</v>
      </c>
      <c r="P46" s="3">
        <f t="shared" si="36"/>
        <v>361259.29350908491</v>
      </c>
      <c r="Q46" s="3">
        <f t="shared" si="36"/>
        <v>372097.07231435744</v>
      </c>
      <c r="R46" s="3">
        <f t="shared" si="36"/>
        <v>383259.9844837882</v>
      </c>
      <c r="S46" s="3">
        <f t="shared" si="36"/>
        <v>394757.78401830187</v>
      </c>
      <c r="T46" s="3">
        <f t="shared" si="36"/>
        <v>406600.51753885095</v>
      </c>
      <c r="U46" s="3">
        <f t="shared" si="36"/>
        <v>418798.5330650165</v>
      </c>
      <c r="V46" s="3">
        <f t="shared" si="36"/>
        <v>431362.48905696702</v>
      </c>
      <c r="W46" s="3">
        <f t="shared" si="36"/>
        <v>444303.36372867605</v>
      </c>
      <c r="X46" s="3">
        <f t="shared" si="36"/>
        <v>457632.46464053635</v>
      </c>
      <c r="Y46" s="3">
        <f t="shared" si="36"/>
        <v>471361.43857975246</v>
      </c>
      <c r="Z46" s="3">
        <f t="shared" si="36"/>
        <v>485502.28173714504</v>
      </c>
      <c r="AA46" s="3">
        <f t="shared" si="36"/>
        <v>500067.35018925939</v>
      </c>
      <c r="AB46" s="3">
        <f t="shared" si="36"/>
        <v>515069.37069493718</v>
      </c>
      <c r="AC46" s="3">
        <f t="shared" si="36"/>
        <v>530521.45181578526</v>
      </c>
      <c r="AD46" s="3">
        <f t="shared" si="36"/>
        <v>546437.09537025879</v>
      </c>
      <c r="AE46" s="3">
        <f t="shared" si="36"/>
        <v>562830.20823136659</v>
      </c>
      <c r="AF46" s="3">
        <f t="shared" si="36"/>
        <v>579715.11447830754</v>
      </c>
      <c r="AG46" s="3">
        <f t="shared" si="36"/>
        <v>597106.56791265681</v>
      </c>
      <c r="AH46" s="3">
        <f t="shared" si="36"/>
        <v>615019.76495003654</v>
      </c>
      <c r="AI46" s="3">
        <f t="shared" si="36"/>
        <v>633470.35789853765</v>
      </c>
      <c r="AJ46" s="3">
        <f t="shared" si="36"/>
        <v>652474.46863549377</v>
      </c>
      <c r="AK46" s="3">
        <f t="shared" si="36"/>
        <v>672048.70269455865</v>
      </c>
      <c r="AL46" s="3">
        <f t="shared" si="36"/>
        <v>692210.16377539549</v>
      </c>
    </row>
    <row r="47" spans="2:38" x14ac:dyDescent="0.3">
      <c r="B47" s="4">
        <v>53</v>
      </c>
      <c r="C47" s="3">
        <f>'RIA framework'!C40</f>
        <v>261000</v>
      </c>
      <c r="D47" s="3">
        <f t="shared" ref="D47:AL47" si="37">C47*(1+$C$6)</f>
        <v>268830</v>
      </c>
      <c r="E47" s="3">
        <f t="shared" si="37"/>
        <v>276894.90000000002</v>
      </c>
      <c r="F47" s="3">
        <f t="shared" si="37"/>
        <v>285201.74700000003</v>
      </c>
      <c r="G47" s="3">
        <f t="shared" si="37"/>
        <v>293757.79941000004</v>
      </c>
      <c r="H47" s="3">
        <f t="shared" si="37"/>
        <v>302570.53339230007</v>
      </c>
      <c r="I47" s="3">
        <f t="shared" si="37"/>
        <v>311647.6493940691</v>
      </c>
      <c r="J47" s="3">
        <f t="shared" si="37"/>
        <v>320997.07887589117</v>
      </c>
      <c r="K47" s="3">
        <f t="shared" si="37"/>
        <v>330626.99124216789</v>
      </c>
      <c r="L47" s="3">
        <f t="shared" si="37"/>
        <v>340545.80097943294</v>
      </c>
      <c r="M47" s="3">
        <f t="shared" si="37"/>
        <v>350762.17500881595</v>
      </c>
      <c r="N47" s="3">
        <f t="shared" si="37"/>
        <v>361285.04025908042</v>
      </c>
      <c r="O47" s="3">
        <f t="shared" si="37"/>
        <v>372123.59146685281</v>
      </c>
      <c r="P47" s="3">
        <f t="shared" si="37"/>
        <v>383287.29921085841</v>
      </c>
      <c r="Q47" s="3">
        <f t="shared" si="37"/>
        <v>394785.9181871842</v>
      </c>
      <c r="R47" s="3">
        <f t="shared" si="37"/>
        <v>406629.49573279975</v>
      </c>
      <c r="S47" s="3">
        <f t="shared" si="37"/>
        <v>418828.38060478377</v>
      </c>
      <c r="T47" s="3">
        <f t="shared" si="37"/>
        <v>431393.23202292732</v>
      </c>
      <c r="U47" s="3">
        <f t="shared" si="37"/>
        <v>444335.02898361516</v>
      </c>
      <c r="V47" s="3">
        <f t="shared" si="37"/>
        <v>457665.07985312364</v>
      </c>
      <c r="W47" s="3">
        <f t="shared" si="37"/>
        <v>471395.03224871738</v>
      </c>
      <c r="X47" s="3">
        <f t="shared" si="37"/>
        <v>485536.88321617892</v>
      </c>
      <c r="Y47" s="3">
        <f t="shared" si="37"/>
        <v>500102.98971266428</v>
      </c>
      <c r="Z47" s="3">
        <f t="shared" si="37"/>
        <v>515106.0794040442</v>
      </c>
      <c r="AA47" s="3">
        <f t="shared" si="37"/>
        <v>530559.26178616553</v>
      </c>
      <c r="AB47" s="3">
        <f t="shared" si="37"/>
        <v>546476.0396397505</v>
      </c>
      <c r="AC47" s="3">
        <f t="shared" si="37"/>
        <v>562870.32082894305</v>
      </c>
      <c r="AD47" s="3">
        <f t="shared" si="37"/>
        <v>579756.43045381131</v>
      </c>
      <c r="AE47" s="3">
        <f t="shared" si="37"/>
        <v>597149.12336742564</v>
      </c>
      <c r="AF47" s="3">
        <f t="shared" si="37"/>
        <v>615063.59706844843</v>
      </c>
      <c r="AG47" s="3">
        <f t="shared" si="37"/>
        <v>633515.50498050195</v>
      </c>
      <c r="AH47" s="3">
        <f t="shared" si="37"/>
        <v>652520.97012991703</v>
      </c>
      <c r="AI47" s="3">
        <f t="shared" si="37"/>
        <v>672096.59923381452</v>
      </c>
      <c r="AJ47" s="3">
        <f t="shared" si="37"/>
        <v>692259.49721082894</v>
      </c>
      <c r="AK47" s="3">
        <f t="shared" si="37"/>
        <v>713027.28212715383</v>
      </c>
      <c r="AL47" s="3">
        <f t="shared" si="37"/>
        <v>734418.1005909685</v>
      </c>
    </row>
    <row r="48" spans="2:38" x14ac:dyDescent="0.3">
      <c r="B48" s="4">
        <v>54</v>
      </c>
      <c r="C48" s="3">
        <f>'RIA framework'!C41</f>
        <v>277000</v>
      </c>
      <c r="D48" s="3">
        <f t="shared" ref="D48:AL48" si="38">C48*(1+$C$6)</f>
        <v>285310</v>
      </c>
      <c r="E48" s="3">
        <f t="shared" si="38"/>
        <v>293869.3</v>
      </c>
      <c r="F48" s="3">
        <f t="shared" si="38"/>
        <v>302685.37900000002</v>
      </c>
      <c r="G48" s="3">
        <f t="shared" si="38"/>
        <v>311765.94037000003</v>
      </c>
      <c r="H48" s="3">
        <f t="shared" si="38"/>
        <v>321118.91858110001</v>
      </c>
      <c r="I48" s="3">
        <f t="shared" si="38"/>
        <v>330752.48613853299</v>
      </c>
      <c r="J48" s="3">
        <f t="shared" si="38"/>
        <v>340675.06072268897</v>
      </c>
      <c r="K48" s="3">
        <f t="shared" si="38"/>
        <v>350895.31254436966</v>
      </c>
      <c r="L48" s="3">
        <f t="shared" si="38"/>
        <v>361422.17192070076</v>
      </c>
      <c r="M48" s="3">
        <f t="shared" si="38"/>
        <v>372264.83707832178</v>
      </c>
      <c r="N48" s="3">
        <f t="shared" si="38"/>
        <v>383432.78219067142</v>
      </c>
      <c r="O48" s="3">
        <f t="shared" si="38"/>
        <v>394935.76565639157</v>
      </c>
      <c r="P48" s="3">
        <f t="shared" si="38"/>
        <v>406783.83862608334</v>
      </c>
      <c r="Q48" s="3">
        <f t="shared" si="38"/>
        <v>418987.35378486587</v>
      </c>
      <c r="R48" s="3">
        <f t="shared" si="38"/>
        <v>431556.97439841187</v>
      </c>
      <c r="S48" s="3">
        <f t="shared" si="38"/>
        <v>444503.68363036425</v>
      </c>
      <c r="T48" s="3">
        <f t="shared" si="38"/>
        <v>457838.79413927521</v>
      </c>
      <c r="U48" s="3">
        <f t="shared" si="38"/>
        <v>471573.95796345349</v>
      </c>
      <c r="V48" s="3">
        <f t="shared" si="38"/>
        <v>485721.17670235713</v>
      </c>
      <c r="W48" s="3">
        <f t="shared" si="38"/>
        <v>500292.81200342788</v>
      </c>
      <c r="X48" s="3">
        <f t="shared" si="38"/>
        <v>515301.59636353073</v>
      </c>
      <c r="Y48" s="3">
        <f t="shared" si="38"/>
        <v>530760.64425443672</v>
      </c>
      <c r="Z48" s="3">
        <f t="shared" si="38"/>
        <v>546683.46358206985</v>
      </c>
      <c r="AA48" s="3">
        <f t="shared" si="38"/>
        <v>563083.96748953196</v>
      </c>
      <c r="AB48" s="3">
        <f t="shared" si="38"/>
        <v>579976.48651421792</v>
      </c>
      <c r="AC48" s="3">
        <f t="shared" si="38"/>
        <v>597375.78110964445</v>
      </c>
      <c r="AD48" s="3">
        <f t="shared" si="38"/>
        <v>615297.05454293382</v>
      </c>
      <c r="AE48" s="3">
        <f t="shared" si="38"/>
        <v>633755.96617922187</v>
      </c>
      <c r="AF48" s="3">
        <f t="shared" si="38"/>
        <v>652768.64516459859</v>
      </c>
      <c r="AG48" s="3">
        <f t="shared" si="38"/>
        <v>672351.70451953658</v>
      </c>
      <c r="AH48" s="3">
        <f t="shared" si="38"/>
        <v>692522.25565512269</v>
      </c>
      <c r="AI48" s="3">
        <f t="shared" si="38"/>
        <v>713297.92332477635</v>
      </c>
      <c r="AJ48" s="3">
        <f t="shared" si="38"/>
        <v>734696.86102451966</v>
      </c>
      <c r="AK48" s="3">
        <f t="shared" si="38"/>
        <v>756737.76685525523</v>
      </c>
      <c r="AL48" s="3">
        <f t="shared" si="38"/>
        <v>779439.89986091293</v>
      </c>
    </row>
    <row r="49" spans="2:38" x14ac:dyDescent="0.3">
      <c r="B49" s="4">
        <v>55</v>
      </c>
      <c r="C49" s="3">
        <f>'RIA framework'!C42</f>
        <v>294000</v>
      </c>
      <c r="D49" s="3">
        <f t="shared" ref="D49:AL49" si="39">C49*(1+$C$6)</f>
        <v>302820</v>
      </c>
      <c r="E49" s="3">
        <f t="shared" si="39"/>
        <v>311904.60000000003</v>
      </c>
      <c r="F49" s="3">
        <f t="shared" si="39"/>
        <v>321261.73800000007</v>
      </c>
      <c r="G49" s="3">
        <f t="shared" si="39"/>
        <v>330899.5901400001</v>
      </c>
      <c r="H49" s="3">
        <f t="shared" si="39"/>
        <v>340826.57784420013</v>
      </c>
      <c r="I49" s="3">
        <f t="shared" si="39"/>
        <v>351051.37517952616</v>
      </c>
      <c r="J49" s="3">
        <f t="shared" si="39"/>
        <v>361582.91643491195</v>
      </c>
      <c r="K49" s="3">
        <f t="shared" si="39"/>
        <v>372430.40392795933</v>
      </c>
      <c r="L49" s="3">
        <f t="shared" si="39"/>
        <v>383603.31604579813</v>
      </c>
      <c r="M49" s="3">
        <f t="shared" si="39"/>
        <v>395111.4155271721</v>
      </c>
      <c r="N49" s="3">
        <f t="shared" si="39"/>
        <v>406964.75799298729</v>
      </c>
      <c r="O49" s="3">
        <f t="shared" si="39"/>
        <v>419173.7007327769</v>
      </c>
      <c r="P49" s="3">
        <f t="shared" si="39"/>
        <v>431748.91175476019</v>
      </c>
      <c r="Q49" s="3">
        <f t="shared" si="39"/>
        <v>444701.37910740299</v>
      </c>
      <c r="R49" s="3">
        <f t="shared" si="39"/>
        <v>458042.42048062506</v>
      </c>
      <c r="S49" s="3">
        <f t="shared" si="39"/>
        <v>471783.69309504383</v>
      </c>
      <c r="T49" s="3">
        <f t="shared" si="39"/>
        <v>485937.20388789516</v>
      </c>
      <c r="U49" s="3">
        <f t="shared" si="39"/>
        <v>500515.320004532</v>
      </c>
      <c r="V49" s="3">
        <f t="shared" si="39"/>
        <v>515530.77960466797</v>
      </c>
      <c r="W49" s="3">
        <f t="shared" si="39"/>
        <v>530996.70299280807</v>
      </c>
      <c r="X49" s="3">
        <f t="shared" si="39"/>
        <v>546926.6040825923</v>
      </c>
      <c r="Y49" s="3">
        <f t="shared" si="39"/>
        <v>563334.40220507013</v>
      </c>
      <c r="Z49" s="3">
        <f t="shared" si="39"/>
        <v>580234.43427122221</v>
      </c>
      <c r="AA49" s="3">
        <f t="shared" si="39"/>
        <v>597641.46729935892</v>
      </c>
      <c r="AB49" s="3">
        <f t="shared" si="39"/>
        <v>615570.71131833969</v>
      </c>
      <c r="AC49" s="3">
        <f t="shared" si="39"/>
        <v>634037.83265788993</v>
      </c>
      <c r="AD49" s="3">
        <f t="shared" si="39"/>
        <v>653058.96763762669</v>
      </c>
      <c r="AE49" s="3">
        <f t="shared" si="39"/>
        <v>672650.73666675552</v>
      </c>
      <c r="AF49" s="3">
        <f t="shared" si="39"/>
        <v>692830.25876675826</v>
      </c>
      <c r="AG49" s="3">
        <f t="shared" si="39"/>
        <v>713615.16652976105</v>
      </c>
      <c r="AH49" s="3">
        <f t="shared" si="39"/>
        <v>735023.62152565387</v>
      </c>
      <c r="AI49" s="3">
        <f t="shared" si="39"/>
        <v>757074.3301714235</v>
      </c>
      <c r="AJ49" s="3">
        <f t="shared" si="39"/>
        <v>779786.56007656618</v>
      </c>
      <c r="AK49" s="3">
        <f t="shared" si="39"/>
        <v>803180.15687886323</v>
      </c>
      <c r="AL49" s="3">
        <f t="shared" si="39"/>
        <v>827275.56158522912</v>
      </c>
    </row>
    <row r="50" spans="2:38" x14ac:dyDescent="0.3">
      <c r="B50" s="4">
        <v>56</v>
      </c>
      <c r="C50" s="3">
        <f>'RIA framework'!C43</f>
        <v>312000</v>
      </c>
      <c r="D50" s="3">
        <f t="shared" ref="D50:AL50" si="40">C50*(1+$C$6)</f>
        <v>321360</v>
      </c>
      <c r="E50" s="3">
        <f t="shared" si="40"/>
        <v>331000.8</v>
      </c>
      <c r="F50" s="3">
        <f t="shared" si="40"/>
        <v>340930.82400000002</v>
      </c>
      <c r="G50" s="3">
        <f t="shared" si="40"/>
        <v>351158.74872000003</v>
      </c>
      <c r="H50" s="3">
        <f t="shared" si="40"/>
        <v>361693.51118160004</v>
      </c>
      <c r="I50" s="3">
        <f t="shared" si="40"/>
        <v>372544.31651704805</v>
      </c>
      <c r="J50" s="3">
        <f t="shared" si="40"/>
        <v>383720.64601255947</v>
      </c>
      <c r="K50" s="3">
        <f t="shared" si="40"/>
        <v>395232.26539293624</v>
      </c>
      <c r="L50" s="3">
        <f t="shared" si="40"/>
        <v>407089.23335472436</v>
      </c>
      <c r="M50" s="3">
        <f t="shared" si="40"/>
        <v>419301.91035536613</v>
      </c>
      <c r="N50" s="3">
        <f t="shared" si="40"/>
        <v>431880.96766602714</v>
      </c>
      <c r="O50" s="3">
        <f t="shared" si="40"/>
        <v>444837.39669600799</v>
      </c>
      <c r="P50" s="3">
        <f t="shared" si="40"/>
        <v>458182.51859688823</v>
      </c>
      <c r="Q50" s="3">
        <f t="shared" si="40"/>
        <v>471927.9941547949</v>
      </c>
      <c r="R50" s="3">
        <f t="shared" si="40"/>
        <v>486085.83397943876</v>
      </c>
      <c r="S50" s="3">
        <f t="shared" si="40"/>
        <v>500668.40899882192</v>
      </c>
      <c r="T50" s="3">
        <f t="shared" si="40"/>
        <v>515688.46126878657</v>
      </c>
      <c r="U50" s="3">
        <f t="shared" si="40"/>
        <v>531159.11510685016</v>
      </c>
      <c r="V50" s="3">
        <f t="shared" si="40"/>
        <v>547093.88856005564</v>
      </c>
      <c r="W50" s="3">
        <f t="shared" si="40"/>
        <v>563506.70521685737</v>
      </c>
      <c r="X50" s="3">
        <f t="shared" si="40"/>
        <v>580411.9063733631</v>
      </c>
      <c r="Y50" s="3">
        <f t="shared" si="40"/>
        <v>597824.26356456405</v>
      </c>
      <c r="Z50" s="3">
        <f t="shared" si="40"/>
        <v>615758.99147150095</v>
      </c>
      <c r="AA50" s="3">
        <f t="shared" si="40"/>
        <v>634231.76121564605</v>
      </c>
      <c r="AB50" s="3">
        <f t="shared" si="40"/>
        <v>653258.71405211545</v>
      </c>
      <c r="AC50" s="3">
        <f t="shared" si="40"/>
        <v>672856.4754736789</v>
      </c>
      <c r="AD50" s="3">
        <f t="shared" si="40"/>
        <v>693042.16973788932</v>
      </c>
      <c r="AE50" s="3">
        <f t="shared" si="40"/>
        <v>713833.434830026</v>
      </c>
      <c r="AF50" s="3">
        <f t="shared" si="40"/>
        <v>735248.43787492684</v>
      </c>
      <c r="AG50" s="3">
        <f t="shared" si="40"/>
        <v>757305.89101117465</v>
      </c>
      <c r="AH50" s="3">
        <f t="shared" si="40"/>
        <v>780025.06774150988</v>
      </c>
      <c r="AI50" s="3">
        <f t="shared" si="40"/>
        <v>803425.81977375515</v>
      </c>
      <c r="AJ50" s="3">
        <f t="shared" si="40"/>
        <v>827528.59436696779</v>
      </c>
      <c r="AK50" s="3">
        <f t="shared" si="40"/>
        <v>852354.45219797688</v>
      </c>
      <c r="AL50" s="3">
        <f t="shared" si="40"/>
        <v>877925.08576391626</v>
      </c>
    </row>
    <row r="51" spans="2:38" x14ac:dyDescent="0.3">
      <c r="B51" s="4">
        <v>57</v>
      </c>
      <c r="C51" s="3">
        <f>'RIA framework'!C44</f>
        <v>330000</v>
      </c>
      <c r="D51" s="3">
        <f t="shared" ref="D51:AL51" si="41">C51*(1+$C$6)</f>
        <v>339900</v>
      </c>
      <c r="E51" s="3">
        <f t="shared" si="41"/>
        <v>350097</v>
      </c>
      <c r="F51" s="3">
        <f t="shared" si="41"/>
        <v>360599.91000000003</v>
      </c>
      <c r="G51" s="3">
        <f t="shared" si="41"/>
        <v>371417.90730000002</v>
      </c>
      <c r="H51" s="3">
        <f t="shared" si="41"/>
        <v>382560.44451900001</v>
      </c>
      <c r="I51" s="3">
        <f t="shared" si="41"/>
        <v>394037.25785456999</v>
      </c>
      <c r="J51" s="3">
        <f t="shared" si="41"/>
        <v>405858.37559020711</v>
      </c>
      <c r="K51" s="3">
        <f t="shared" si="41"/>
        <v>418034.12685791333</v>
      </c>
      <c r="L51" s="3">
        <f t="shared" si="41"/>
        <v>430575.15066365077</v>
      </c>
      <c r="M51" s="3">
        <f t="shared" si="41"/>
        <v>443492.40518356033</v>
      </c>
      <c r="N51" s="3">
        <f t="shared" si="41"/>
        <v>456797.17733906716</v>
      </c>
      <c r="O51" s="3">
        <f t="shared" si="41"/>
        <v>470501.09265923919</v>
      </c>
      <c r="P51" s="3">
        <f t="shared" si="41"/>
        <v>484616.12543901638</v>
      </c>
      <c r="Q51" s="3">
        <f t="shared" si="41"/>
        <v>499154.60920218687</v>
      </c>
      <c r="R51" s="3">
        <f t="shared" si="41"/>
        <v>514129.24747825251</v>
      </c>
      <c r="S51" s="3">
        <f t="shared" si="41"/>
        <v>529553.12490260007</v>
      </c>
      <c r="T51" s="3">
        <f t="shared" si="41"/>
        <v>545439.71864967805</v>
      </c>
      <c r="U51" s="3">
        <f t="shared" si="41"/>
        <v>561802.91020916845</v>
      </c>
      <c r="V51" s="3">
        <f t="shared" si="41"/>
        <v>578656.99751544348</v>
      </c>
      <c r="W51" s="3">
        <f t="shared" si="41"/>
        <v>596016.70744090679</v>
      </c>
      <c r="X51" s="3">
        <f t="shared" si="41"/>
        <v>613897.20866413403</v>
      </c>
      <c r="Y51" s="3">
        <f t="shared" si="41"/>
        <v>632314.12492405809</v>
      </c>
      <c r="Z51" s="3">
        <f t="shared" si="41"/>
        <v>651283.5486717798</v>
      </c>
      <c r="AA51" s="3">
        <f t="shared" si="41"/>
        <v>670822.05513193319</v>
      </c>
      <c r="AB51" s="3">
        <f t="shared" si="41"/>
        <v>690946.71678589121</v>
      </c>
      <c r="AC51" s="3">
        <f t="shared" si="41"/>
        <v>711675.118289468</v>
      </c>
      <c r="AD51" s="3">
        <f t="shared" si="41"/>
        <v>733025.37183815206</v>
      </c>
      <c r="AE51" s="3">
        <f t="shared" si="41"/>
        <v>755016.1329932966</v>
      </c>
      <c r="AF51" s="3">
        <f t="shared" si="41"/>
        <v>777666.61698309553</v>
      </c>
      <c r="AG51" s="3">
        <f t="shared" si="41"/>
        <v>800996.61549258837</v>
      </c>
      <c r="AH51" s="3">
        <f t="shared" si="41"/>
        <v>825026.513957366</v>
      </c>
      <c r="AI51" s="3">
        <f t="shared" si="41"/>
        <v>849777.30937608704</v>
      </c>
      <c r="AJ51" s="3">
        <f t="shared" si="41"/>
        <v>875270.62865736964</v>
      </c>
      <c r="AK51" s="3">
        <f t="shared" si="41"/>
        <v>901528.74751709076</v>
      </c>
      <c r="AL51" s="3">
        <f t="shared" si="41"/>
        <v>928574.60994260351</v>
      </c>
    </row>
    <row r="52" spans="2:38" x14ac:dyDescent="0.3">
      <c r="B52" s="4">
        <v>58</v>
      </c>
      <c r="C52" s="3">
        <f>'RIA framework'!C45</f>
        <v>349000</v>
      </c>
      <c r="D52" s="3">
        <f t="shared" ref="D52:AL52" si="42">C52*(1+$C$6)</f>
        <v>359470</v>
      </c>
      <c r="E52" s="3">
        <f t="shared" si="42"/>
        <v>370254.10000000003</v>
      </c>
      <c r="F52" s="3">
        <f t="shared" si="42"/>
        <v>381361.72300000006</v>
      </c>
      <c r="G52" s="3">
        <f t="shared" si="42"/>
        <v>392802.5746900001</v>
      </c>
      <c r="H52" s="3">
        <f t="shared" si="42"/>
        <v>404586.65193070011</v>
      </c>
      <c r="I52" s="3">
        <f t="shared" si="42"/>
        <v>416724.25148862111</v>
      </c>
      <c r="J52" s="3">
        <f t="shared" si="42"/>
        <v>429225.97903327976</v>
      </c>
      <c r="K52" s="3">
        <f t="shared" si="42"/>
        <v>442102.75840427814</v>
      </c>
      <c r="L52" s="3">
        <f t="shared" si="42"/>
        <v>455365.8411564065</v>
      </c>
      <c r="M52" s="3">
        <f t="shared" si="42"/>
        <v>469026.81639109872</v>
      </c>
      <c r="N52" s="3">
        <f t="shared" si="42"/>
        <v>483097.62088283169</v>
      </c>
      <c r="O52" s="3">
        <f t="shared" si="42"/>
        <v>497590.54950931662</v>
      </c>
      <c r="P52" s="3">
        <f t="shared" si="42"/>
        <v>512518.26599459612</v>
      </c>
      <c r="Q52" s="3">
        <f t="shared" si="42"/>
        <v>527893.81397443404</v>
      </c>
      <c r="R52" s="3">
        <f t="shared" si="42"/>
        <v>543730.62839366705</v>
      </c>
      <c r="S52" s="3">
        <f t="shared" si="42"/>
        <v>560042.54724547709</v>
      </c>
      <c r="T52" s="3">
        <f t="shared" si="42"/>
        <v>576843.82366284146</v>
      </c>
      <c r="U52" s="3">
        <f t="shared" si="42"/>
        <v>594149.13837272674</v>
      </c>
      <c r="V52" s="3">
        <f t="shared" si="42"/>
        <v>611973.61252390861</v>
      </c>
      <c r="W52" s="3">
        <f t="shared" si="42"/>
        <v>630332.82089962589</v>
      </c>
      <c r="X52" s="3">
        <f t="shared" si="42"/>
        <v>649242.80552661465</v>
      </c>
      <c r="Y52" s="3">
        <f t="shared" si="42"/>
        <v>668720.08969241311</v>
      </c>
      <c r="Z52" s="3">
        <f t="shared" si="42"/>
        <v>688781.69238318549</v>
      </c>
      <c r="AA52" s="3">
        <f t="shared" si="42"/>
        <v>709445.14315468108</v>
      </c>
      <c r="AB52" s="3">
        <f t="shared" si="42"/>
        <v>730728.49744932156</v>
      </c>
      <c r="AC52" s="3">
        <f t="shared" si="42"/>
        <v>752650.35237280116</v>
      </c>
      <c r="AD52" s="3">
        <f t="shared" si="42"/>
        <v>775229.86294398527</v>
      </c>
      <c r="AE52" s="3">
        <f t="shared" si="42"/>
        <v>798486.75883230485</v>
      </c>
      <c r="AF52" s="3">
        <f t="shared" si="42"/>
        <v>822441.36159727396</v>
      </c>
      <c r="AG52" s="3">
        <f t="shared" si="42"/>
        <v>847114.60244519217</v>
      </c>
      <c r="AH52" s="3">
        <f t="shared" si="42"/>
        <v>872528.04051854799</v>
      </c>
      <c r="AI52" s="3">
        <f t="shared" si="42"/>
        <v>898703.88173410448</v>
      </c>
      <c r="AJ52" s="3">
        <f t="shared" si="42"/>
        <v>925664.99818612763</v>
      </c>
      <c r="AK52" s="3">
        <f t="shared" si="42"/>
        <v>953434.94813171146</v>
      </c>
      <c r="AL52" s="3">
        <f t="shared" si="42"/>
        <v>982037.99657566287</v>
      </c>
    </row>
    <row r="53" spans="2:38" x14ac:dyDescent="0.3">
      <c r="B53" s="4">
        <v>59</v>
      </c>
      <c r="C53" s="3">
        <f>'RIA framework'!C46</f>
        <v>369000</v>
      </c>
      <c r="D53" s="3">
        <f t="shared" ref="D53:AL53" si="43">C53*(1+$C$6)</f>
        <v>380070</v>
      </c>
      <c r="E53" s="3">
        <f t="shared" si="43"/>
        <v>391472.10000000003</v>
      </c>
      <c r="F53" s="3">
        <f t="shared" si="43"/>
        <v>403216.26300000004</v>
      </c>
      <c r="G53" s="3">
        <f t="shared" si="43"/>
        <v>415312.75089000002</v>
      </c>
      <c r="H53" s="3">
        <f t="shared" si="43"/>
        <v>427772.13341670006</v>
      </c>
      <c r="I53" s="3">
        <f t="shared" si="43"/>
        <v>440605.29741920106</v>
      </c>
      <c r="J53" s="3">
        <f t="shared" si="43"/>
        <v>453823.45634177711</v>
      </c>
      <c r="K53" s="3">
        <f t="shared" si="43"/>
        <v>467438.16003203043</v>
      </c>
      <c r="L53" s="3">
        <f t="shared" si="43"/>
        <v>481461.30483299133</v>
      </c>
      <c r="M53" s="3">
        <f t="shared" si="43"/>
        <v>495905.14397798106</v>
      </c>
      <c r="N53" s="3">
        <f t="shared" si="43"/>
        <v>510782.29829732049</v>
      </c>
      <c r="O53" s="3">
        <f t="shared" si="43"/>
        <v>526105.76724624017</v>
      </c>
      <c r="P53" s="3">
        <f t="shared" si="43"/>
        <v>541888.94026362733</v>
      </c>
      <c r="Q53" s="3">
        <f t="shared" si="43"/>
        <v>558145.60847153619</v>
      </c>
      <c r="R53" s="3">
        <f t="shared" si="43"/>
        <v>574889.97672568227</v>
      </c>
      <c r="S53" s="3">
        <f t="shared" si="43"/>
        <v>592136.67602745281</v>
      </c>
      <c r="T53" s="3">
        <f t="shared" si="43"/>
        <v>609900.77630827646</v>
      </c>
      <c r="U53" s="3">
        <f t="shared" si="43"/>
        <v>628197.7995975248</v>
      </c>
      <c r="V53" s="3">
        <f t="shared" si="43"/>
        <v>647043.73358545057</v>
      </c>
      <c r="W53" s="3">
        <f t="shared" si="43"/>
        <v>666455.0455930141</v>
      </c>
      <c r="X53" s="3">
        <f t="shared" si="43"/>
        <v>686448.69696080452</v>
      </c>
      <c r="Y53" s="3">
        <f t="shared" si="43"/>
        <v>707042.15786962863</v>
      </c>
      <c r="Z53" s="3">
        <f t="shared" si="43"/>
        <v>728253.42260571755</v>
      </c>
      <c r="AA53" s="3">
        <f t="shared" si="43"/>
        <v>750101.02528388915</v>
      </c>
      <c r="AB53" s="3">
        <f t="shared" si="43"/>
        <v>772604.05604240589</v>
      </c>
      <c r="AC53" s="3">
        <f t="shared" si="43"/>
        <v>795782.17772367806</v>
      </c>
      <c r="AD53" s="3">
        <f t="shared" si="43"/>
        <v>819655.64305538847</v>
      </c>
      <c r="AE53" s="3">
        <f t="shared" si="43"/>
        <v>844245.31234705017</v>
      </c>
      <c r="AF53" s="3">
        <f t="shared" si="43"/>
        <v>869572.67171746166</v>
      </c>
      <c r="AG53" s="3">
        <f t="shared" si="43"/>
        <v>895659.85186898557</v>
      </c>
      <c r="AH53" s="3">
        <f t="shared" si="43"/>
        <v>922529.64742505515</v>
      </c>
      <c r="AI53" s="3">
        <f t="shared" si="43"/>
        <v>950205.53684780688</v>
      </c>
      <c r="AJ53" s="3">
        <f t="shared" si="43"/>
        <v>978711.70295324107</v>
      </c>
      <c r="AK53" s="3">
        <f t="shared" si="43"/>
        <v>1008073.0540418383</v>
      </c>
      <c r="AL53" s="3">
        <f t="shared" si="43"/>
        <v>1038315.2456630934</v>
      </c>
    </row>
    <row r="54" spans="2:38" x14ac:dyDescent="0.3">
      <c r="B54" s="4">
        <v>60</v>
      </c>
      <c r="C54" s="3">
        <f>'RIA framework'!C47</f>
        <v>390000</v>
      </c>
      <c r="D54" s="3">
        <f t="shared" ref="D54:AL54" si="44">C54*(1+$C$6)</f>
        <v>401700</v>
      </c>
      <c r="E54" s="3">
        <f t="shared" si="44"/>
        <v>413751</v>
      </c>
      <c r="F54" s="3">
        <f t="shared" si="44"/>
        <v>426163.53</v>
      </c>
      <c r="G54" s="3">
        <f t="shared" si="44"/>
        <v>438948.43590000004</v>
      </c>
      <c r="H54" s="3">
        <f t="shared" si="44"/>
        <v>452116.88897700008</v>
      </c>
      <c r="I54" s="3">
        <f t="shared" si="44"/>
        <v>465680.39564631012</v>
      </c>
      <c r="J54" s="3">
        <f t="shared" si="44"/>
        <v>479650.80751569942</v>
      </c>
      <c r="K54" s="3">
        <f t="shared" si="44"/>
        <v>494040.33174117043</v>
      </c>
      <c r="L54" s="3">
        <f t="shared" si="44"/>
        <v>508861.54169340554</v>
      </c>
      <c r="M54" s="3">
        <f t="shared" si="44"/>
        <v>524127.3879442077</v>
      </c>
      <c r="N54" s="3">
        <f t="shared" si="44"/>
        <v>539851.20958253392</v>
      </c>
      <c r="O54" s="3">
        <f t="shared" si="44"/>
        <v>556046.74587001</v>
      </c>
      <c r="P54" s="3">
        <f t="shared" si="44"/>
        <v>572728.1482461103</v>
      </c>
      <c r="Q54" s="3">
        <f t="shared" si="44"/>
        <v>589909.99269349361</v>
      </c>
      <c r="R54" s="3">
        <f t="shared" si="44"/>
        <v>607607.29247429839</v>
      </c>
      <c r="S54" s="3">
        <f t="shared" si="44"/>
        <v>625835.51124852733</v>
      </c>
      <c r="T54" s="3">
        <f t="shared" si="44"/>
        <v>644610.57658598316</v>
      </c>
      <c r="U54" s="3">
        <f t="shared" si="44"/>
        <v>663948.89388356265</v>
      </c>
      <c r="V54" s="3">
        <f t="shared" si="44"/>
        <v>683867.36070006958</v>
      </c>
      <c r="W54" s="3">
        <f t="shared" si="44"/>
        <v>704383.38152107166</v>
      </c>
      <c r="X54" s="3">
        <f t="shared" si="44"/>
        <v>725514.88296670385</v>
      </c>
      <c r="Y54" s="3">
        <f t="shared" si="44"/>
        <v>747280.32945570501</v>
      </c>
      <c r="Z54" s="3">
        <f t="shared" si="44"/>
        <v>769698.73933937622</v>
      </c>
      <c r="AA54" s="3">
        <f t="shared" si="44"/>
        <v>792789.70151955751</v>
      </c>
      <c r="AB54" s="3">
        <f t="shared" si="44"/>
        <v>816573.39256514423</v>
      </c>
      <c r="AC54" s="3">
        <f t="shared" si="44"/>
        <v>841070.59434209857</v>
      </c>
      <c r="AD54" s="3">
        <f t="shared" si="44"/>
        <v>866302.71217236156</v>
      </c>
      <c r="AE54" s="3">
        <f t="shared" si="44"/>
        <v>892291.79353753245</v>
      </c>
      <c r="AF54" s="3">
        <f t="shared" si="44"/>
        <v>919060.5473436584</v>
      </c>
      <c r="AG54" s="3">
        <f t="shared" si="44"/>
        <v>946632.36376396823</v>
      </c>
      <c r="AH54" s="3">
        <f t="shared" si="44"/>
        <v>975031.33467688726</v>
      </c>
      <c r="AI54" s="3">
        <f t="shared" si="44"/>
        <v>1004282.2747171939</v>
      </c>
      <c r="AJ54" s="3">
        <f t="shared" si="44"/>
        <v>1034410.7429587097</v>
      </c>
      <c r="AK54" s="3">
        <f t="shared" si="44"/>
        <v>1065443.065247471</v>
      </c>
      <c r="AL54" s="3">
        <f t="shared" si="44"/>
        <v>1097406.3572048952</v>
      </c>
    </row>
    <row r="56" spans="2:38" x14ac:dyDescent="0.3">
      <c r="B56" s="42" t="s">
        <v>67</v>
      </c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</row>
    <row r="57" spans="2:38" x14ac:dyDescent="0.3">
      <c r="B57" s="5" t="s">
        <v>48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</row>
    <row r="58" spans="2:38" x14ac:dyDescent="0.3">
      <c r="B58" s="4">
        <v>18</v>
      </c>
      <c r="C58" s="3">
        <f>'RIA framework'!D5</f>
        <v>1500</v>
      </c>
      <c r="D58" s="3">
        <f t="shared" ref="D58:AL58" si="45">C58*(1+$C$6)</f>
        <v>1545</v>
      </c>
      <c r="E58" s="3">
        <f t="shared" si="45"/>
        <v>1591.3500000000001</v>
      </c>
      <c r="F58" s="3">
        <f t="shared" si="45"/>
        <v>1639.0905000000002</v>
      </c>
      <c r="G58" s="3">
        <f t="shared" si="45"/>
        <v>1688.2632150000004</v>
      </c>
      <c r="H58" s="3">
        <f t="shared" si="45"/>
        <v>1738.9111114500004</v>
      </c>
      <c r="I58" s="3">
        <f t="shared" si="45"/>
        <v>1791.0784447935005</v>
      </c>
      <c r="J58" s="3">
        <f t="shared" si="45"/>
        <v>1844.8107981373055</v>
      </c>
      <c r="K58" s="3">
        <f t="shared" si="45"/>
        <v>1900.1551220814247</v>
      </c>
      <c r="L58" s="3">
        <f t="shared" si="45"/>
        <v>1957.1597757438674</v>
      </c>
      <c r="M58" s="3">
        <f t="shared" si="45"/>
        <v>2015.8745690161834</v>
      </c>
      <c r="N58" s="3">
        <f t="shared" si="45"/>
        <v>2076.3508060866689</v>
      </c>
      <c r="O58" s="3">
        <f t="shared" si="45"/>
        <v>2138.641330269269</v>
      </c>
      <c r="P58" s="3">
        <f t="shared" si="45"/>
        <v>2202.8005701773473</v>
      </c>
      <c r="Q58" s="3">
        <f t="shared" si="45"/>
        <v>2268.8845872826678</v>
      </c>
      <c r="R58" s="3">
        <f t="shared" si="45"/>
        <v>2336.951124901148</v>
      </c>
      <c r="S58" s="3">
        <f t="shared" si="45"/>
        <v>2407.0596586481824</v>
      </c>
      <c r="T58" s="3">
        <f t="shared" si="45"/>
        <v>2479.2714484076282</v>
      </c>
      <c r="U58" s="3">
        <f t="shared" si="45"/>
        <v>2553.6495918598571</v>
      </c>
      <c r="V58" s="3">
        <f t="shared" si="45"/>
        <v>2630.2590796156528</v>
      </c>
      <c r="W58" s="3">
        <f t="shared" si="45"/>
        <v>2709.1668520041226</v>
      </c>
      <c r="X58" s="3">
        <f t="shared" si="45"/>
        <v>2790.4418575642462</v>
      </c>
      <c r="Y58" s="3">
        <f t="shared" si="45"/>
        <v>2874.1551132911736</v>
      </c>
      <c r="Z58" s="3">
        <f t="shared" si="45"/>
        <v>2960.379766689909</v>
      </c>
      <c r="AA58" s="3">
        <f t="shared" si="45"/>
        <v>3049.1911596906066</v>
      </c>
      <c r="AB58" s="3">
        <f t="shared" si="45"/>
        <v>3140.666894481325</v>
      </c>
      <c r="AC58" s="3">
        <f t="shared" si="45"/>
        <v>3234.886901315765</v>
      </c>
      <c r="AD58" s="3">
        <f t="shared" si="45"/>
        <v>3331.9335083552382</v>
      </c>
      <c r="AE58" s="3">
        <f t="shared" si="45"/>
        <v>3431.8915136058954</v>
      </c>
      <c r="AF58" s="3">
        <f t="shared" si="45"/>
        <v>3534.8482590140725</v>
      </c>
      <c r="AG58" s="3">
        <f t="shared" si="45"/>
        <v>3640.893706784495</v>
      </c>
      <c r="AH58" s="3">
        <f t="shared" si="45"/>
        <v>3750.1205179880299</v>
      </c>
      <c r="AI58" s="3">
        <f t="shared" si="45"/>
        <v>3862.6241335276709</v>
      </c>
      <c r="AJ58" s="3">
        <f t="shared" si="45"/>
        <v>3978.5028575335009</v>
      </c>
      <c r="AK58" s="3">
        <f t="shared" si="45"/>
        <v>4097.8579432595061</v>
      </c>
      <c r="AL58" s="3">
        <f t="shared" si="45"/>
        <v>4220.7936815572912</v>
      </c>
    </row>
    <row r="59" spans="2:38" x14ac:dyDescent="0.3">
      <c r="B59" s="4">
        <v>19</v>
      </c>
      <c r="C59" s="3">
        <f>'RIA framework'!D6</f>
        <v>1800</v>
      </c>
      <c r="D59" s="3">
        <f t="shared" ref="D59:AL59" si="46">C59*(1+$C$6)</f>
        <v>1854</v>
      </c>
      <c r="E59" s="3">
        <f t="shared" si="46"/>
        <v>1909.6200000000001</v>
      </c>
      <c r="F59" s="3">
        <f t="shared" si="46"/>
        <v>1966.9086000000002</v>
      </c>
      <c r="G59" s="3">
        <f t="shared" si="46"/>
        <v>2025.9158580000003</v>
      </c>
      <c r="H59" s="3">
        <f t="shared" si="46"/>
        <v>2086.6933337400005</v>
      </c>
      <c r="I59" s="3">
        <f t="shared" si="46"/>
        <v>2149.2941337522007</v>
      </c>
      <c r="J59" s="3">
        <f t="shared" si="46"/>
        <v>2213.7729577647669</v>
      </c>
      <c r="K59" s="3">
        <f t="shared" si="46"/>
        <v>2280.1861464977101</v>
      </c>
      <c r="L59" s="3">
        <f t="shared" si="46"/>
        <v>2348.5917308926414</v>
      </c>
      <c r="M59" s="3">
        <f t="shared" si="46"/>
        <v>2419.0494828194205</v>
      </c>
      <c r="N59" s="3">
        <f t="shared" si="46"/>
        <v>2491.620967304003</v>
      </c>
      <c r="O59" s="3">
        <f t="shared" si="46"/>
        <v>2566.369596323123</v>
      </c>
      <c r="P59" s="3">
        <f t="shared" si="46"/>
        <v>2643.360684212817</v>
      </c>
      <c r="Q59" s="3">
        <f t="shared" si="46"/>
        <v>2722.6615047392015</v>
      </c>
      <c r="R59" s="3">
        <f t="shared" si="46"/>
        <v>2804.3413498813775</v>
      </c>
      <c r="S59" s="3">
        <f t="shared" si="46"/>
        <v>2888.4715903778188</v>
      </c>
      <c r="T59" s="3">
        <f t="shared" si="46"/>
        <v>2975.1257380891534</v>
      </c>
      <c r="U59" s="3">
        <f t="shared" si="46"/>
        <v>3064.3795102318281</v>
      </c>
      <c r="V59" s="3">
        <f t="shared" si="46"/>
        <v>3156.3108955387829</v>
      </c>
      <c r="W59" s="3">
        <f t="shared" si="46"/>
        <v>3251.0002224049463</v>
      </c>
      <c r="X59" s="3">
        <f t="shared" si="46"/>
        <v>3348.5302290770946</v>
      </c>
      <c r="Y59" s="3">
        <f t="shared" si="46"/>
        <v>3448.9861359494075</v>
      </c>
      <c r="Z59" s="3">
        <f t="shared" si="46"/>
        <v>3552.45572002789</v>
      </c>
      <c r="AA59" s="3">
        <f t="shared" si="46"/>
        <v>3659.0293916287269</v>
      </c>
      <c r="AB59" s="3">
        <f t="shared" si="46"/>
        <v>3768.8002733775888</v>
      </c>
      <c r="AC59" s="3">
        <f t="shared" si="46"/>
        <v>3881.8642815789167</v>
      </c>
      <c r="AD59" s="3">
        <f t="shared" si="46"/>
        <v>3998.3202100262843</v>
      </c>
      <c r="AE59" s="3">
        <f t="shared" si="46"/>
        <v>4118.2698163270725</v>
      </c>
      <c r="AF59" s="3">
        <f t="shared" si="46"/>
        <v>4241.8179108168852</v>
      </c>
      <c r="AG59" s="3">
        <f t="shared" si="46"/>
        <v>4369.0724481413918</v>
      </c>
      <c r="AH59" s="3">
        <f t="shared" si="46"/>
        <v>4500.144621585634</v>
      </c>
      <c r="AI59" s="3">
        <f t="shared" si="46"/>
        <v>4635.1489602332031</v>
      </c>
      <c r="AJ59" s="3">
        <f t="shared" si="46"/>
        <v>4774.2034290401989</v>
      </c>
      <c r="AK59" s="3">
        <f t="shared" si="46"/>
        <v>4917.4295319114053</v>
      </c>
      <c r="AL59" s="3">
        <f t="shared" si="46"/>
        <v>5064.9524178687479</v>
      </c>
    </row>
    <row r="60" spans="2:38" x14ac:dyDescent="0.3">
      <c r="B60" s="4">
        <v>20</v>
      </c>
      <c r="C60" s="3">
        <f>'RIA framework'!D7</f>
        <v>2300</v>
      </c>
      <c r="D60" s="3">
        <f t="shared" ref="D60:AL60" si="47">C60*(1+$C$6)</f>
        <v>2369</v>
      </c>
      <c r="E60" s="3">
        <f t="shared" si="47"/>
        <v>2440.0700000000002</v>
      </c>
      <c r="F60" s="3">
        <f t="shared" si="47"/>
        <v>2513.2721000000001</v>
      </c>
      <c r="G60" s="3">
        <f t="shared" si="47"/>
        <v>2588.6702630000004</v>
      </c>
      <c r="H60" s="3">
        <f t="shared" si="47"/>
        <v>2666.3303708900007</v>
      </c>
      <c r="I60" s="3">
        <f t="shared" si="47"/>
        <v>2746.3202820167007</v>
      </c>
      <c r="J60" s="3">
        <f t="shared" si="47"/>
        <v>2828.709890477202</v>
      </c>
      <c r="K60" s="3">
        <f t="shared" si="47"/>
        <v>2913.5711871915182</v>
      </c>
      <c r="L60" s="3">
        <f t="shared" si="47"/>
        <v>3000.9783228072638</v>
      </c>
      <c r="M60" s="3">
        <f t="shared" si="47"/>
        <v>3091.0076724914816</v>
      </c>
      <c r="N60" s="3">
        <f t="shared" si="47"/>
        <v>3183.7379026662261</v>
      </c>
      <c r="O60" s="3">
        <f t="shared" si="47"/>
        <v>3279.2500397462131</v>
      </c>
      <c r="P60" s="3">
        <f t="shared" si="47"/>
        <v>3377.6275409385994</v>
      </c>
      <c r="Q60" s="3">
        <f t="shared" si="47"/>
        <v>3478.9563671667574</v>
      </c>
      <c r="R60" s="3">
        <f t="shared" si="47"/>
        <v>3583.3250581817601</v>
      </c>
      <c r="S60" s="3">
        <f t="shared" si="47"/>
        <v>3690.8248099272132</v>
      </c>
      <c r="T60" s="3">
        <f t="shared" si="47"/>
        <v>3801.5495542250296</v>
      </c>
      <c r="U60" s="3">
        <f t="shared" si="47"/>
        <v>3915.5960408517808</v>
      </c>
      <c r="V60" s="3">
        <f t="shared" si="47"/>
        <v>4033.0639220773342</v>
      </c>
      <c r="W60" s="3">
        <f t="shared" si="47"/>
        <v>4154.0558397396544</v>
      </c>
      <c r="X60" s="3">
        <f t="shared" si="47"/>
        <v>4278.6775149318446</v>
      </c>
      <c r="Y60" s="3">
        <f t="shared" si="47"/>
        <v>4407.0378403798004</v>
      </c>
      <c r="Z60" s="3">
        <f t="shared" si="47"/>
        <v>4539.2489755911947</v>
      </c>
      <c r="AA60" s="3">
        <f t="shared" si="47"/>
        <v>4675.4264448589311</v>
      </c>
      <c r="AB60" s="3">
        <f t="shared" si="47"/>
        <v>4815.689238204699</v>
      </c>
      <c r="AC60" s="3">
        <f t="shared" si="47"/>
        <v>4960.1599153508405</v>
      </c>
      <c r="AD60" s="3">
        <f t="shared" si="47"/>
        <v>5108.9647128113656</v>
      </c>
      <c r="AE60" s="3">
        <f t="shared" si="47"/>
        <v>5262.2336541957065</v>
      </c>
      <c r="AF60" s="3">
        <f t="shared" si="47"/>
        <v>5420.1006638215777</v>
      </c>
      <c r="AG60" s="3">
        <f t="shared" si="47"/>
        <v>5582.7036837362248</v>
      </c>
      <c r="AH60" s="3">
        <f t="shared" si="47"/>
        <v>5750.1847942483118</v>
      </c>
      <c r="AI60" s="3">
        <f t="shared" si="47"/>
        <v>5922.6903380757612</v>
      </c>
      <c r="AJ60" s="3">
        <f t="shared" si="47"/>
        <v>6100.371048218034</v>
      </c>
      <c r="AK60" s="3">
        <f t="shared" si="47"/>
        <v>6283.3821796645752</v>
      </c>
      <c r="AL60" s="3">
        <f t="shared" si="47"/>
        <v>6471.8836450545123</v>
      </c>
    </row>
    <row r="61" spans="2:38" x14ac:dyDescent="0.3">
      <c r="B61" s="4">
        <v>21</v>
      </c>
      <c r="C61" s="3">
        <f>'RIA framework'!D8</f>
        <v>3000</v>
      </c>
      <c r="D61" s="3">
        <f t="shared" ref="D61:AL61" si="48">C61*(1+$C$6)</f>
        <v>3090</v>
      </c>
      <c r="E61" s="3">
        <f t="shared" si="48"/>
        <v>3182.7000000000003</v>
      </c>
      <c r="F61" s="3">
        <f t="shared" si="48"/>
        <v>3278.1810000000005</v>
      </c>
      <c r="G61" s="3">
        <f t="shared" si="48"/>
        <v>3376.5264300000008</v>
      </c>
      <c r="H61" s="3">
        <f t="shared" si="48"/>
        <v>3477.8222229000007</v>
      </c>
      <c r="I61" s="3">
        <f t="shared" si="48"/>
        <v>3582.1568895870009</v>
      </c>
      <c r="J61" s="3">
        <f t="shared" si="48"/>
        <v>3689.621596274611</v>
      </c>
      <c r="K61" s="3">
        <f t="shared" si="48"/>
        <v>3800.3102441628494</v>
      </c>
      <c r="L61" s="3">
        <f t="shared" si="48"/>
        <v>3914.3195514877348</v>
      </c>
      <c r="M61" s="3">
        <f t="shared" si="48"/>
        <v>4031.7491380323668</v>
      </c>
      <c r="N61" s="3">
        <f t="shared" si="48"/>
        <v>4152.7016121733377</v>
      </c>
      <c r="O61" s="3">
        <f t="shared" si="48"/>
        <v>4277.282660538538</v>
      </c>
      <c r="P61" s="3">
        <f t="shared" si="48"/>
        <v>4405.6011403546945</v>
      </c>
      <c r="Q61" s="3">
        <f t="shared" si="48"/>
        <v>4537.7691745653356</v>
      </c>
      <c r="R61" s="3">
        <f t="shared" si="48"/>
        <v>4673.902249802296</v>
      </c>
      <c r="S61" s="3">
        <f t="shared" si="48"/>
        <v>4814.1193172963649</v>
      </c>
      <c r="T61" s="3">
        <f t="shared" si="48"/>
        <v>4958.5428968152564</v>
      </c>
      <c r="U61" s="3">
        <f t="shared" si="48"/>
        <v>5107.2991837197142</v>
      </c>
      <c r="V61" s="3">
        <f t="shared" si="48"/>
        <v>5260.5181592313056</v>
      </c>
      <c r="W61" s="3">
        <f t="shared" si="48"/>
        <v>5418.3337040082451</v>
      </c>
      <c r="X61" s="3">
        <f t="shared" si="48"/>
        <v>5580.8837151284924</v>
      </c>
      <c r="Y61" s="3">
        <f t="shared" si="48"/>
        <v>5748.3102265823472</v>
      </c>
      <c r="Z61" s="3">
        <f t="shared" si="48"/>
        <v>5920.7595333798181</v>
      </c>
      <c r="AA61" s="3">
        <f t="shared" si="48"/>
        <v>6098.3823193812132</v>
      </c>
      <c r="AB61" s="3">
        <f t="shared" si="48"/>
        <v>6281.33378896265</v>
      </c>
      <c r="AC61" s="3">
        <f t="shared" si="48"/>
        <v>6469.7738026315301</v>
      </c>
      <c r="AD61" s="3">
        <f t="shared" si="48"/>
        <v>6663.8670167104765</v>
      </c>
      <c r="AE61" s="3">
        <f t="shared" si="48"/>
        <v>6863.7830272117908</v>
      </c>
      <c r="AF61" s="3">
        <f t="shared" si="48"/>
        <v>7069.696518028145</v>
      </c>
      <c r="AG61" s="3">
        <f t="shared" si="48"/>
        <v>7281.7874135689899</v>
      </c>
      <c r="AH61" s="3">
        <f t="shared" si="48"/>
        <v>7500.2410359760597</v>
      </c>
      <c r="AI61" s="3">
        <f t="shared" si="48"/>
        <v>7725.2482670553418</v>
      </c>
      <c r="AJ61" s="3">
        <f t="shared" si="48"/>
        <v>7957.0057150670018</v>
      </c>
      <c r="AK61" s="3">
        <f t="shared" si="48"/>
        <v>8195.7158865190122</v>
      </c>
      <c r="AL61" s="3">
        <f t="shared" si="48"/>
        <v>8441.5873631145823</v>
      </c>
    </row>
    <row r="62" spans="2:38" x14ac:dyDescent="0.3">
      <c r="B62" s="4">
        <v>22</v>
      </c>
      <c r="C62" s="3">
        <f>'RIA framework'!D9</f>
        <v>6400</v>
      </c>
      <c r="D62" s="3">
        <f t="shared" ref="D62:AL62" si="49">C62*(1+$C$6)</f>
        <v>6592</v>
      </c>
      <c r="E62" s="3">
        <f t="shared" si="49"/>
        <v>6789.76</v>
      </c>
      <c r="F62" s="3">
        <f t="shared" si="49"/>
        <v>6993.4528</v>
      </c>
      <c r="G62" s="3">
        <f t="shared" si="49"/>
        <v>7203.2563840000003</v>
      </c>
      <c r="H62" s="3">
        <f t="shared" si="49"/>
        <v>7419.3540755200002</v>
      </c>
      <c r="I62" s="3">
        <f t="shared" si="49"/>
        <v>7641.9346977856003</v>
      </c>
      <c r="J62" s="3">
        <f t="shared" si="49"/>
        <v>7871.1927387191681</v>
      </c>
      <c r="K62" s="3">
        <f t="shared" si="49"/>
        <v>8107.3285208807438</v>
      </c>
      <c r="L62" s="3">
        <f t="shared" si="49"/>
        <v>8350.5483765071658</v>
      </c>
      <c r="M62" s="3">
        <f t="shared" si="49"/>
        <v>8601.0648278023818</v>
      </c>
      <c r="N62" s="3">
        <f t="shared" si="49"/>
        <v>8859.0967726364543</v>
      </c>
      <c r="O62" s="3">
        <f t="shared" si="49"/>
        <v>9124.8696758155475</v>
      </c>
      <c r="P62" s="3">
        <f t="shared" si="49"/>
        <v>9398.6157660900135</v>
      </c>
      <c r="Q62" s="3">
        <f t="shared" si="49"/>
        <v>9680.5742390727137</v>
      </c>
      <c r="R62" s="3">
        <f t="shared" si="49"/>
        <v>9970.9914662448955</v>
      </c>
      <c r="S62" s="3">
        <f t="shared" si="49"/>
        <v>10270.121210232242</v>
      </c>
      <c r="T62" s="3">
        <f t="shared" si="49"/>
        <v>10578.224846539209</v>
      </c>
      <c r="U62" s="3">
        <f t="shared" si="49"/>
        <v>10895.571591935386</v>
      </c>
      <c r="V62" s="3">
        <f t="shared" si="49"/>
        <v>11222.438739693447</v>
      </c>
      <c r="W62" s="3">
        <f t="shared" si="49"/>
        <v>11559.111901884251</v>
      </c>
      <c r="X62" s="3">
        <f t="shared" si="49"/>
        <v>11905.885258940778</v>
      </c>
      <c r="Y62" s="3">
        <f t="shared" si="49"/>
        <v>12263.061816709002</v>
      </c>
      <c r="Z62" s="3">
        <f t="shared" si="49"/>
        <v>12630.953671210273</v>
      </c>
      <c r="AA62" s="3">
        <f t="shared" si="49"/>
        <v>13009.882281346581</v>
      </c>
      <c r="AB62" s="3">
        <f t="shared" si="49"/>
        <v>13400.178749786979</v>
      </c>
      <c r="AC62" s="3">
        <f t="shared" si="49"/>
        <v>13802.184112280589</v>
      </c>
      <c r="AD62" s="3">
        <f t="shared" si="49"/>
        <v>14216.249635649006</v>
      </c>
      <c r="AE62" s="3">
        <f t="shared" si="49"/>
        <v>14642.737124718476</v>
      </c>
      <c r="AF62" s="3">
        <f t="shared" si="49"/>
        <v>15082.01923846003</v>
      </c>
      <c r="AG62" s="3">
        <f t="shared" si="49"/>
        <v>15534.479815613831</v>
      </c>
      <c r="AH62" s="3">
        <f t="shared" si="49"/>
        <v>16000.514210082247</v>
      </c>
      <c r="AI62" s="3">
        <f t="shared" si="49"/>
        <v>16480.529636384716</v>
      </c>
      <c r="AJ62" s="3">
        <f t="shared" si="49"/>
        <v>16974.945525476258</v>
      </c>
      <c r="AK62" s="3">
        <f t="shared" si="49"/>
        <v>17484.193891240546</v>
      </c>
      <c r="AL62" s="3">
        <f t="shared" si="49"/>
        <v>18008.719707977762</v>
      </c>
    </row>
    <row r="63" spans="2:38" x14ac:dyDescent="0.3">
      <c r="B63" s="4">
        <v>23</v>
      </c>
      <c r="C63" s="3">
        <f>'RIA framework'!D10</f>
        <v>10100</v>
      </c>
      <c r="D63" s="3">
        <f t="shared" ref="D63:AL63" si="50">C63*(1+$C$6)</f>
        <v>10403</v>
      </c>
      <c r="E63" s="3">
        <f t="shared" si="50"/>
        <v>10715.09</v>
      </c>
      <c r="F63" s="3">
        <f t="shared" si="50"/>
        <v>11036.5427</v>
      </c>
      <c r="G63" s="3">
        <f t="shared" si="50"/>
        <v>11367.638981</v>
      </c>
      <c r="H63" s="3">
        <f t="shared" si="50"/>
        <v>11708.66815043</v>
      </c>
      <c r="I63" s="3">
        <f t="shared" si="50"/>
        <v>12059.928194942901</v>
      </c>
      <c r="J63" s="3">
        <f t="shared" si="50"/>
        <v>12421.726040791187</v>
      </c>
      <c r="K63" s="3">
        <f t="shared" si="50"/>
        <v>12794.377822014923</v>
      </c>
      <c r="L63" s="3">
        <f t="shared" si="50"/>
        <v>13178.209156675372</v>
      </c>
      <c r="M63" s="3">
        <f t="shared" si="50"/>
        <v>13573.555431375633</v>
      </c>
      <c r="N63" s="3">
        <f t="shared" si="50"/>
        <v>13980.762094316902</v>
      </c>
      <c r="O63" s="3">
        <f t="shared" si="50"/>
        <v>14400.18495714641</v>
      </c>
      <c r="P63" s="3">
        <f t="shared" si="50"/>
        <v>14832.190505860803</v>
      </c>
      <c r="Q63" s="3">
        <f t="shared" si="50"/>
        <v>15277.156221036626</v>
      </c>
      <c r="R63" s="3">
        <f t="shared" si="50"/>
        <v>15735.470907667726</v>
      </c>
      <c r="S63" s="3">
        <f t="shared" si="50"/>
        <v>16207.535034897759</v>
      </c>
      <c r="T63" s="3">
        <f t="shared" si="50"/>
        <v>16693.76108594469</v>
      </c>
      <c r="U63" s="3">
        <f t="shared" si="50"/>
        <v>17194.57391852303</v>
      </c>
      <c r="V63" s="3">
        <f t="shared" si="50"/>
        <v>17710.411136078721</v>
      </c>
      <c r="W63" s="3">
        <f t="shared" si="50"/>
        <v>18241.723470161083</v>
      </c>
      <c r="X63" s="3">
        <f t="shared" si="50"/>
        <v>18788.975174265917</v>
      </c>
      <c r="Y63" s="3">
        <f t="shared" si="50"/>
        <v>19352.644429493896</v>
      </c>
      <c r="Z63" s="3">
        <f t="shared" si="50"/>
        <v>19933.223762378711</v>
      </c>
      <c r="AA63" s="3">
        <f t="shared" si="50"/>
        <v>20531.220475250073</v>
      </c>
      <c r="AB63" s="3">
        <f t="shared" si="50"/>
        <v>21147.157089507575</v>
      </c>
      <c r="AC63" s="3">
        <f t="shared" si="50"/>
        <v>21781.571802192804</v>
      </c>
      <c r="AD63" s="3">
        <f t="shared" si="50"/>
        <v>22435.018956258587</v>
      </c>
      <c r="AE63" s="3">
        <f t="shared" si="50"/>
        <v>23108.069524946346</v>
      </c>
      <c r="AF63" s="3">
        <f t="shared" si="50"/>
        <v>23801.311610694738</v>
      </c>
      <c r="AG63" s="3">
        <f t="shared" si="50"/>
        <v>24515.350959015581</v>
      </c>
      <c r="AH63" s="3">
        <f t="shared" si="50"/>
        <v>25250.81148778605</v>
      </c>
      <c r="AI63" s="3">
        <f t="shared" si="50"/>
        <v>26008.335832419631</v>
      </c>
      <c r="AJ63" s="3">
        <f t="shared" si="50"/>
        <v>26788.585907392222</v>
      </c>
      <c r="AK63" s="3">
        <f t="shared" si="50"/>
        <v>27592.243484613988</v>
      </c>
      <c r="AL63" s="3">
        <f t="shared" si="50"/>
        <v>28420.010789152409</v>
      </c>
    </row>
    <row r="64" spans="2:38" x14ac:dyDescent="0.3">
      <c r="B64" s="4">
        <v>24</v>
      </c>
      <c r="C64" s="3">
        <f>'RIA framework'!D11</f>
        <v>14100</v>
      </c>
      <c r="D64" s="3">
        <f t="shared" ref="D64:AL64" si="51">C64*(1+$C$6)</f>
        <v>14523</v>
      </c>
      <c r="E64" s="3">
        <f t="shared" si="51"/>
        <v>14958.69</v>
      </c>
      <c r="F64" s="3">
        <f t="shared" si="51"/>
        <v>15407.450700000001</v>
      </c>
      <c r="G64" s="3">
        <f t="shared" si="51"/>
        <v>15869.674221000001</v>
      </c>
      <c r="H64" s="3">
        <f t="shared" si="51"/>
        <v>16345.764447630001</v>
      </c>
      <c r="I64" s="3">
        <f t="shared" si="51"/>
        <v>16836.137381058903</v>
      </c>
      <c r="J64" s="3">
        <f t="shared" si="51"/>
        <v>17341.221502490669</v>
      </c>
      <c r="K64" s="3">
        <f t="shared" si="51"/>
        <v>17861.45814756539</v>
      </c>
      <c r="L64" s="3">
        <f t="shared" si="51"/>
        <v>18397.301891992352</v>
      </c>
      <c r="M64" s="3">
        <f t="shared" si="51"/>
        <v>18949.220948752125</v>
      </c>
      <c r="N64" s="3">
        <f t="shared" si="51"/>
        <v>19517.697577214691</v>
      </c>
      <c r="O64" s="3">
        <f t="shared" si="51"/>
        <v>20103.228504531133</v>
      </c>
      <c r="P64" s="3">
        <f t="shared" si="51"/>
        <v>20706.325359667066</v>
      </c>
      <c r="Q64" s="3">
        <f t="shared" si="51"/>
        <v>21327.515120457079</v>
      </c>
      <c r="R64" s="3">
        <f t="shared" si="51"/>
        <v>21967.340574070793</v>
      </c>
      <c r="S64" s="3">
        <f t="shared" si="51"/>
        <v>22626.360791292918</v>
      </c>
      <c r="T64" s="3">
        <f t="shared" si="51"/>
        <v>23305.151615031707</v>
      </c>
      <c r="U64" s="3">
        <f t="shared" si="51"/>
        <v>24004.306163482659</v>
      </c>
      <c r="V64" s="3">
        <f t="shared" si="51"/>
        <v>24724.435348387138</v>
      </c>
      <c r="W64" s="3">
        <f t="shared" si="51"/>
        <v>25466.168408838752</v>
      </c>
      <c r="X64" s="3">
        <f t="shared" si="51"/>
        <v>26230.153461103917</v>
      </c>
      <c r="Y64" s="3">
        <f t="shared" si="51"/>
        <v>27017.058064937035</v>
      </c>
      <c r="Z64" s="3">
        <f t="shared" si="51"/>
        <v>27827.569806885145</v>
      </c>
      <c r="AA64" s="3">
        <f t="shared" si="51"/>
        <v>28662.396901091699</v>
      </c>
      <c r="AB64" s="3">
        <f t="shared" si="51"/>
        <v>29522.268808124452</v>
      </c>
      <c r="AC64" s="3">
        <f t="shared" si="51"/>
        <v>30407.936872368187</v>
      </c>
      <c r="AD64" s="3">
        <f t="shared" si="51"/>
        <v>31320.174978539235</v>
      </c>
      <c r="AE64" s="3">
        <f t="shared" si="51"/>
        <v>32259.780227895411</v>
      </c>
      <c r="AF64" s="3">
        <f t="shared" si="51"/>
        <v>33227.573634732275</v>
      </c>
      <c r="AG64" s="3">
        <f t="shared" si="51"/>
        <v>34224.400843774245</v>
      </c>
      <c r="AH64" s="3">
        <f t="shared" si="51"/>
        <v>35251.132869087472</v>
      </c>
      <c r="AI64" s="3">
        <f t="shared" si="51"/>
        <v>36308.666855160096</v>
      </c>
      <c r="AJ64" s="3">
        <f t="shared" si="51"/>
        <v>37397.9268608149</v>
      </c>
      <c r="AK64" s="3">
        <f t="shared" si="51"/>
        <v>38519.864666639347</v>
      </c>
      <c r="AL64" s="3">
        <f t="shared" si="51"/>
        <v>39675.460606638531</v>
      </c>
    </row>
    <row r="65" spans="2:38" x14ac:dyDescent="0.3">
      <c r="B65" s="4">
        <v>25</v>
      </c>
      <c r="C65" s="3">
        <f>'RIA framework'!D12</f>
        <v>19000</v>
      </c>
      <c r="D65" s="3">
        <f t="shared" ref="D65:AL65" si="52">C65*(1+$C$6)</f>
        <v>19570</v>
      </c>
      <c r="E65" s="3">
        <f t="shared" si="52"/>
        <v>20157.100000000002</v>
      </c>
      <c r="F65" s="3">
        <f t="shared" si="52"/>
        <v>20761.813000000002</v>
      </c>
      <c r="G65" s="3">
        <f t="shared" si="52"/>
        <v>21384.667390000002</v>
      </c>
      <c r="H65" s="3">
        <f t="shared" si="52"/>
        <v>22026.207411700005</v>
      </c>
      <c r="I65" s="3">
        <f t="shared" si="52"/>
        <v>22686.993634051007</v>
      </c>
      <c r="J65" s="3">
        <f t="shared" si="52"/>
        <v>23367.603443072538</v>
      </c>
      <c r="K65" s="3">
        <f t="shared" si="52"/>
        <v>24068.631546364715</v>
      </c>
      <c r="L65" s="3">
        <f t="shared" si="52"/>
        <v>24790.690492755657</v>
      </c>
      <c r="M65" s="3">
        <f t="shared" si="52"/>
        <v>25534.411207538327</v>
      </c>
      <c r="N65" s="3">
        <f t="shared" si="52"/>
        <v>26300.443543764479</v>
      </c>
      <c r="O65" s="3">
        <f t="shared" si="52"/>
        <v>27089.456850077415</v>
      </c>
      <c r="P65" s="3">
        <f t="shared" si="52"/>
        <v>27902.140555579739</v>
      </c>
      <c r="Q65" s="3">
        <f t="shared" si="52"/>
        <v>28739.204772247132</v>
      </c>
      <c r="R65" s="3">
        <f t="shared" si="52"/>
        <v>29601.380915414546</v>
      </c>
      <c r="S65" s="3">
        <f t="shared" si="52"/>
        <v>30489.422342876984</v>
      </c>
      <c r="T65" s="3">
        <f t="shared" si="52"/>
        <v>31404.105013163295</v>
      </c>
      <c r="U65" s="3">
        <f t="shared" si="52"/>
        <v>32346.228163558193</v>
      </c>
      <c r="V65" s="3">
        <f t="shared" si="52"/>
        <v>33316.615008464942</v>
      </c>
      <c r="W65" s="3">
        <f t="shared" si="52"/>
        <v>34316.113458718894</v>
      </c>
      <c r="X65" s="3">
        <f t="shared" si="52"/>
        <v>35345.596862480459</v>
      </c>
      <c r="Y65" s="3">
        <f t="shared" si="52"/>
        <v>36405.964768354876</v>
      </c>
      <c r="Z65" s="3">
        <f t="shared" si="52"/>
        <v>37498.143711405522</v>
      </c>
      <c r="AA65" s="3">
        <f t="shared" si="52"/>
        <v>38623.088022747688</v>
      </c>
      <c r="AB65" s="3">
        <f t="shared" si="52"/>
        <v>39781.780663430123</v>
      </c>
      <c r="AC65" s="3">
        <f t="shared" si="52"/>
        <v>40975.234083333031</v>
      </c>
      <c r="AD65" s="3">
        <f t="shared" si="52"/>
        <v>42204.491105833025</v>
      </c>
      <c r="AE65" s="3">
        <f t="shared" si="52"/>
        <v>43470.625839008018</v>
      </c>
      <c r="AF65" s="3">
        <f t="shared" si="52"/>
        <v>44774.744614178257</v>
      </c>
      <c r="AG65" s="3">
        <f t="shared" si="52"/>
        <v>46117.986952603605</v>
      </c>
      <c r="AH65" s="3">
        <f t="shared" si="52"/>
        <v>47501.526561181716</v>
      </c>
      <c r="AI65" s="3">
        <f t="shared" si="52"/>
        <v>48926.572358017169</v>
      </c>
      <c r="AJ65" s="3">
        <f t="shared" si="52"/>
        <v>50394.369528757685</v>
      </c>
      <c r="AK65" s="3">
        <f t="shared" si="52"/>
        <v>51906.200614620415</v>
      </c>
      <c r="AL65" s="3">
        <f t="shared" si="52"/>
        <v>53463.386633059032</v>
      </c>
    </row>
    <row r="66" spans="2:38" x14ac:dyDescent="0.3">
      <c r="B66" s="4">
        <v>26</v>
      </c>
      <c r="C66" s="3">
        <f>'RIA framework'!D13</f>
        <v>23400</v>
      </c>
      <c r="D66" s="3">
        <f t="shared" ref="D66:AL66" si="53">C66*(1+$C$6)</f>
        <v>24102</v>
      </c>
      <c r="E66" s="3">
        <f t="shared" si="53"/>
        <v>24825.06</v>
      </c>
      <c r="F66" s="3">
        <f t="shared" si="53"/>
        <v>25569.811800000003</v>
      </c>
      <c r="G66" s="3">
        <f t="shared" si="53"/>
        <v>26336.906154000004</v>
      </c>
      <c r="H66" s="3">
        <f t="shared" si="53"/>
        <v>27127.013338620003</v>
      </c>
      <c r="I66" s="3">
        <f t="shared" si="53"/>
        <v>27940.823738778603</v>
      </c>
      <c r="J66" s="3">
        <f t="shared" si="53"/>
        <v>28779.048450941962</v>
      </c>
      <c r="K66" s="3">
        <f t="shared" si="53"/>
        <v>29642.419904470222</v>
      </c>
      <c r="L66" s="3">
        <f t="shared" si="53"/>
        <v>30531.692501604328</v>
      </c>
      <c r="M66" s="3">
        <f t="shared" si="53"/>
        <v>31447.643276652459</v>
      </c>
      <c r="N66" s="3">
        <f t="shared" si="53"/>
        <v>32391.072574952035</v>
      </c>
      <c r="O66" s="3">
        <f t="shared" si="53"/>
        <v>33362.804752200595</v>
      </c>
      <c r="P66" s="3">
        <f t="shared" si="53"/>
        <v>34363.688894766616</v>
      </c>
      <c r="Q66" s="3">
        <f t="shared" si="53"/>
        <v>35394.599561609612</v>
      </c>
      <c r="R66" s="3">
        <f t="shared" si="53"/>
        <v>36456.4375484579</v>
      </c>
      <c r="S66" s="3">
        <f t="shared" si="53"/>
        <v>37550.130674911641</v>
      </c>
      <c r="T66" s="3">
        <f t="shared" si="53"/>
        <v>38676.63459515899</v>
      </c>
      <c r="U66" s="3">
        <f t="shared" si="53"/>
        <v>39836.933633013759</v>
      </c>
      <c r="V66" s="3">
        <f t="shared" si="53"/>
        <v>41032.041642004173</v>
      </c>
      <c r="W66" s="3">
        <f t="shared" si="53"/>
        <v>42263.002891264296</v>
      </c>
      <c r="X66" s="3">
        <f t="shared" si="53"/>
        <v>43530.892978002223</v>
      </c>
      <c r="Y66" s="3">
        <f t="shared" si="53"/>
        <v>44836.819767342291</v>
      </c>
      <c r="Z66" s="3">
        <f t="shared" si="53"/>
        <v>46181.924360362558</v>
      </c>
      <c r="AA66" s="3">
        <f t="shared" si="53"/>
        <v>47567.382091173436</v>
      </c>
      <c r="AB66" s="3">
        <f t="shared" si="53"/>
        <v>48994.40355390864</v>
      </c>
      <c r="AC66" s="3">
        <f t="shared" si="53"/>
        <v>50464.235660525897</v>
      </c>
      <c r="AD66" s="3">
        <f t="shared" si="53"/>
        <v>51978.162730341675</v>
      </c>
      <c r="AE66" s="3">
        <f t="shared" si="53"/>
        <v>53537.507612251924</v>
      </c>
      <c r="AF66" s="3">
        <f t="shared" si="53"/>
        <v>55143.632840619481</v>
      </c>
      <c r="AG66" s="3">
        <f t="shared" si="53"/>
        <v>56797.941825838068</v>
      </c>
      <c r="AH66" s="3">
        <f t="shared" si="53"/>
        <v>58501.880080613213</v>
      </c>
      <c r="AI66" s="3">
        <f t="shared" si="53"/>
        <v>60256.936483031612</v>
      </c>
      <c r="AJ66" s="3">
        <f t="shared" si="53"/>
        <v>62064.644577522558</v>
      </c>
      <c r="AK66" s="3">
        <f t="shared" si="53"/>
        <v>63926.583914848234</v>
      </c>
      <c r="AL66" s="3">
        <f t="shared" si="53"/>
        <v>65844.381432293681</v>
      </c>
    </row>
    <row r="67" spans="2:38" x14ac:dyDescent="0.3">
      <c r="B67" s="4">
        <v>27</v>
      </c>
      <c r="C67" s="3">
        <f>'RIA framework'!D14</f>
        <v>28600</v>
      </c>
      <c r="D67" s="3">
        <f t="shared" ref="D67:AL67" si="54">C67*(1+$C$6)</f>
        <v>29458</v>
      </c>
      <c r="E67" s="3">
        <f t="shared" si="54"/>
        <v>30341.74</v>
      </c>
      <c r="F67" s="3">
        <f t="shared" si="54"/>
        <v>31251.992200000004</v>
      </c>
      <c r="G67" s="3">
        <f t="shared" si="54"/>
        <v>32189.551966000006</v>
      </c>
      <c r="H67" s="3">
        <f t="shared" si="54"/>
        <v>33155.238524980006</v>
      </c>
      <c r="I67" s="3">
        <f t="shared" si="54"/>
        <v>34149.895680729409</v>
      </c>
      <c r="J67" s="3">
        <f t="shared" si="54"/>
        <v>35174.392551151293</v>
      </c>
      <c r="K67" s="3">
        <f t="shared" si="54"/>
        <v>36229.624327685837</v>
      </c>
      <c r="L67" s="3">
        <f t="shared" si="54"/>
        <v>37316.513057516415</v>
      </c>
      <c r="M67" s="3">
        <f t="shared" si="54"/>
        <v>38436.008449241912</v>
      </c>
      <c r="N67" s="3">
        <f t="shared" si="54"/>
        <v>39589.088702719171</v>
      </c>
      <c r="O67" s="3">
        <f t="shared" si="54"/>
        <v>40776.761363800746</v>
      </c>
      <c r="P67" s="3">
        <f t="shared" si="54"/>
        <v>42000.06420471477</v>
      </c>
      <c r="Q67" s="3">
        <f t="shared" si="54"/>
        <v>43260.066130856212</v>
      </c>
      <c r="R67" s="3">
        <f t="shared" si="54"/>
        <v>44557.868114781901</v>
      </c>
      <c r="S67" s="3">
        <f t="shared" si="54"/>
        <v>45894.60415822536</v>
      </c>
      <c r="T67" s="3">
        <f t="shared" si="54"/>
        <v>47271.442282972122</v>
      </c>
      <c r="U67" s="3">
        <f t="shared" si="54"/>
        <v>48689.585551461285</v>
      </c>
      <c r="V67" s="3">
        <f t="shared" si="54"/>
        <v>50150.273118005127</v>
      </c>
      <c r="W67" s="3">
        <f t="shared" si="54"/>
        <v>51654.781311545281</v>
      </c>
      <c r="X67" s="3">
        <f t="shared" si="54"/>
        <v>53204.424750891638</v>
      </c>
      <c r="Y67" s="3">
        <f t="shared" si="54"/>
        <v>54800.55749341839</v>
      </c>
      <c r="Z67" s="3">
        <f t="shared" si="54"/>
        <v>56444.574218220943</v>
      </c>
      <c r="AA67" s="3">
        <f t="shared" si="54"/>
        <v>58137.911444767575</v>
      </c>
      <c r="AB67" s="3">
        <f t="shared" si="54"/>
        <v>59882.048788110602</v>
      </c>
      <c r="AC67" s="3">
        <f t="shared" si="54"/>
        <v>61678.51025175392</v>
      </c>
      <c r="AD67" s="3">
        <f t="shared" si="54"/>
        <v>63528.865559306541</v>
      </c>
      <c r="AE67" s="3">
        <f t="shared" si="54"/>
        <v>65434.731526085736</v>
      </c>
      <c r="AF67" s="3">
        <f t="shared" si="54"/>
        <v>67397.773471868306</v>
      </c>
      <c r="AG67" s="3">
        <f t="shared" si="54"/>
        <v>69419.706676024362</v>
      </c>
      <c r="AH67" s="3">
        <f t="shared" si="54"/>
        <v>71502.297876305092</v>
      </c>
      <c r="AI67" s="3">
        <f t="shared" si="54"/>
        <v>73647.366812594249</v>
      </c>
      <c r="AJ67" s="3">
        <f t="shared" si="54"/>
        <v>75856.787816972079</v>
      </c>
      <c r="AK67" s="3">
        <f t="shared" si="54"/>
        <v>78132.491451481241</v>
      </c>
      <c r="AL67" s="3">
        <f t="shared" si="54"/>
        <v>80476.466195025685</v>
      </c>
    </row>
    <row r="68" spans="2:38" x14ac:dyDescent="0.3">
      <c r="B68" s="4">
        <v>28</v>
      </c>
      <c r="C68" s="3">
        <f>'RIA framework'!D15</f>
        <v>34500</v>
      </c>
      <c r="D68" s="3">
        <f t="shared" ref="D68:AL68" si="55">C68*(1+$C$6)</f>
        <v>35535</v>
      </c>
      <c r="E68" s="3">
        <f t="shared" si="55"/>
        <v>36601.050000000003</v>
      </c>
      <c r="F68" s="3">
        <f t="shared" si="55"/>
        <v>37699.081500000008</v>
      </c>
      <c r="G68" s="3">
        <f t="shared" si="55"/>
        <v>38830.053945000007</v>
      </c>
      <c r="H68" s="3">
        <f t="shared" si="55"/>
        <v>39994.955563350006</v>
      </c>
      <c r="I68" s="3">
        <f t="shared" si="55"/>
        <v>41194.804230250505</v>
      </c>
      <c r="J68" s="3">
        <f t="shared" si="55"/>
        <v>42430.648357158025</v>
      </c>
      <c r="K68" s="3">
        <f t="shared" si="55"/>
        <v>43703.567807872765</v>
      </c>
      <c r="L68" s="3">
        <f t="shared" si="55"/>
        <v>45014.674842108951</v>
      </c>
      <c r="M68" s="3">
        <f t="shared" si="55"/>
        <v>46365.115087372222</v>
      </c>
      <c r="N68" s="3">
        <f t="shared" si="55"/>
        <v>47756.068539993386</v>
      </c>
      <c r="O68" s="3">
        <f t="shared" si="55"/>
        <v>49188.750596193189</v>
      </c>
      <c r="P68" s="3">
        <f t="shared" si="55"/>
        <v>50664.413114078983</v>
      </c>
      <c r="Q68" s="3">
        <f t="shared" si="55"/>
        <v>52184.345507501355</v>
      </c>
      <c r="R68" s="3">
        <f t="shared" si="55"/>
        <v>53749.875872726399</v>
      </c>
      <c r="S68" s="3">
        <f t="shared" si="55"/>
        <v>55362.372148908195</v>
      </c>
      <c r="T68" s="3">
        <f t="shared" si="55"/>
        <v>57023.243313375438</v>
      </c>
      <c r="U68" s="3">
        <f t="shared" si="55"/>
        <v>58733.9406127767</v>
      </c>
      <c r="V68" s="3">
        <f t="shared" si="55"/>
        <v>60495.958831160002</v>
      </c>
      <c r="W68" s="3">
        <f t="shared" si="55"/>
        <v>62310.837596094803</v>
      </c>
      <c r="X68" s="3">
        <f t="shared" si="55"/>
        <v>64180.16272397765</v>
      </c>
      <c r="Y68" s="3">
        <f t="shared" si="55"/>
        <v>66105.567605696982</v>
      </c>
      <c r="Z68" s="3">
        <f t="shared" si="55"/>
        <v>68088.734633867891</v>
      </c>
      <c r="AA68" s="3">
        <f t="shared" si="55"/>
        <v>70131.39667288393</v>
      </c>
      <c r="AB68" s="3">
        <f t="shared" si="55"/>
        <v>72235.338573070447</v>
      </c>
      <c r="AC68" s="3">
        <f t="shared" si="55"/>
        <v>74402.398730262561</v>
      </c>
      <c r="AD68" s="3">
        <f t="shared" si="55"/>
        <v>76634.470692170435</v>
      </c>
      <c r="AE68" s="3">
        <f t="shared" si="55"/>
        <v>78933.504812935556</v>
      </c>
      <c r="AF68" s="3">
        <f t="shared" si="55"/>
        <v>81301.509957323622</v>
      </c>
      <c r="AG68" s="3">
        <f t="shared" si="55"/>
        <v>83740.555256043328</v>
      </c>
      <c r="AH68" s="3">
        <f t="shared" si="55"/>
        <v>86252.771913724631</v>
      </c>
      <c r="AI68" s="3">
        <f t="shared" si="55"/>
        <v>88840.355071136379</v>
      </c>
      <c r="AJ68" s="3">
        <f t="shared" si="55"/>
        <v>91505.565723270469</v>
      </c>
      <c r="AK68" s="3">
        <f t="shared" si="55"/>
        <v>94250.732694968581</v>
      </c>
      <c r="AL68" s="3">
        <f t="shared" si="55"/>
        <v>97078.254675817647</v>
      </c>
    </row>
    <row r="69" spans="2:38" x14ac:dyDescent="0.3">
      <c r="B69" s="4">
        <v>29</v>
      </c>
      <c r="C69" s="3">
        <f>'RIA framework'!D16</f>
        <v>40700</v>
      </c>
      <c r="D69" s="3">
        <f t="shared" ref="D69:AL69" si="56">C69*(1+$C$6)</f>
        <v>41921</v>
      </c>
      <c r="E69" s="3">
        <f t="shared" si="56"/>
        <v>43178.630000000005</v>
      </c>
      <c r="F69" s="3">
        <f t="shared" si="56"/>
        <v>44473.988900000004</v>
      </c>
      <c r="G69" s="3">
        <f t="shared" si="56"/>
        <v>45808.208567000009</v>
      </c>
      <c r="H69" s="3">
        <f t="shared" si="56"/>
        <v>47182.454824010012</v>
      </c>
      <c r="I69" s="3">
        <f t="shared" si="56"/>
        <v>48597.928468730315</v>
      </c>
      <c r="J69" s="3">
        <f t="shared" si="56"/>
        <v>50055.866322792222</v>
      </c>
      <c r="K69" s="3">
        <f t="shared" si="56"/>
        <v>51557.542312475991</v>
      </c>
      <c r="L69" s="3">
        <f t="shared" si="56"/>
        <v>53104.268581850272</v>
      </c>
      <c r="M69" s="3">
        <f t="shared" si="56"/>
        <v>54697.396639305785</v>
      </c>
      <c r="N69" s="3">
        <f t="shared" si="56"/>
        <v>56338.318538484964</v>
      </c>
      <c r="O69" s="3">
        <f t="shared" si="56"/>
        <v>58028.468094639516</v>
      </c>
      <c r="P69" s="3">
        <f t="shared" si="56"/>
        <v>59769.322137478703</v>
      </c>
      <c r="Q69" s="3">
        <f t="shared" si="56"/>
        <v>61562.401801603068</v>
      </c>
      <c r="R69" s="3">
        <f t="shared" si="56"/>
        <v>63409.273855651161</v>
      </c>
      <c r="S69" s="3">
        <f t="shared" si="56"/>
        <v>65311.552071320701</v>
      </c>
      <c r="T69" s="3">
        <f t="shared" si="56"/>
        <v>67270.898633460325</v>
      </c>
      <c r="U69" s="3">
        <f t="shared" si="56"/>
        <v>69289.025592464139</v>
      </c>
      <c r="V69" s="3">
        <f t="shared" si="56"/>
        <v>71367.696360238071</v>
      </c>
      <c r="W69" s="3">
        <f t="shared" si="56"/>
        <v>73508.727251045217</v>
      </c>
      <c r="X69" s="3">
        <f t="shared" si="56"/>
        <v>75713.989068576571</v>
      </c>
      <c r="Y69" s="3">
        <f t="shared" si="56"/>
        <v>77985.408740633866</v>
      </c>
      <c r="Z69" s="3">
        <f t="shared" si="56"/>
        <v>80324.971002852879</v>
      </c>
      <c r="AA69" s="3">
        <f t="shared" si="56"/>
        <v>82734.72013293847</v>
      </c>
      <c r="AB69" s="3">
        <f t="shared" si="56"/>
        <v>85216.761736926623</v>
      </c>
      <c r="AC69" s="3">
        <f t="shared" si="56"/>
        <v>87773.264589034428</v>
      </c>
      <c r="AD69" s="3">
        <f t="shared" si="56"/>
        <v>90406.462526705465</v>
      </c>
      <c r="AE69" s="3">
        <f t="shared" si="56"/>
        <v>93118.656402506633</v>
      </c>
      <c r="AF69" s="3">
        <f t="shared" si="56"/>
        <v>95912.216094581832</v>
      </c>
      <c r="AG69" s="3">
        <f t="shared" si="56"/>
        <v>98789.582577419293</v>
      </c>
      <c r="AH69" s="3">
        <f t="shared" si="56"/>
        <v>101753.27005474188</v>
      </c>
      <c r="AI69" s="3">
        <f t="shared" si="56"/>
        <v>104805.86815638414</v>
      </c>
      <c r="AJ69" s="3">
        <f t="shared" si="56"/>
        <v>107950.04420107567</v>
      </c>
      <c r="AK69" s="3">
        <f t="shared" si="56"/>
        <v>111188.54552710794</v>
      </c>
      <c r="AL69" s="3">
        <f t="shared" si="56"/>
        <v>114524.20189292118</v>
      </c>
    </row>
    <row r="70" spans="2:38" x14ac:dyDescent="0.3">
      <c r="B70" s="4">
        <v>30</v>
      </c>
      <c r="C70" s="3">
        <f>'RIA framework'!D17</f>
        <v>47500</v>
      </c>
      <c r="D70" s="3">
        <f t="shared" ref="D70:AL70" si="57">C70*(1+$C$6)</f>
        <v>48925</v>
      </c>
      <c r="E70" s="3">
        <f t="shared" si="57"/>
        <v>50392.75</v>
      </c>
      <c r="F70" s="3">
        <f t="shared" si="57"/>
        <v>51904.532500000001</v>
      </c>
      <c r="G70" s="3">
        <f t="shared" si="57"/>
        <v>53461.668475000006</v>
      </c>
      <c r="H70" s="3">
        <f t="shared" si="57"/>
        <v>55065.51852925001</v>
      </c>
      <c r="I70" s="3">
        <f t="shared" si="57"/>
        <v>56717.484085127515</v>
      </c>
      <c r="J70" s="3">
        <f t="shared" si="57"/>
        <v>58419.008607681339</v>
      </c>
      <c r="K70" s="3">
        <f t="shared" si="57"/>
        <v>60171.578865911782</v>
      </c>
      <c r="L70" s="3">
        <f t="shared" si="57"/>
        <v>61976.726231889137</v>
      </c>
      <c r="M70" s="3">
        <f t="shared" si="57"/>
        <v>63836.028018845813</v>
      </c>
      <c r="N70" s="3">
        <f t="shared" si="57"/>
        <v>65751.108859411193</v>
      </c>
      <c r="O70" s="3">
        <f t="shared" si="57"/>
        <v>67723.642125193524</v>
      </c>
      <c r="P70" s="3">
        <f t="shared" si="57"/>
        <v>69755.351388949333</v>
      </c>
      <c r="Q70" s="3">
        <f t="shared" si="57"/>
        <v>71848.011930617809</v>
      </c>
      <c r="R70" s="3">
        <f t="shared" si="57"/>
        <v>74003.45228853634</v>
      </c>
      <c r="S70" s="3">
        <f t="shared" si="57"/>
        <v>76223.555857192434</v>
      </c>
      <c r="T70" s="3">
        <f t="shared" si="57"/>
        <v>78510.262532908208</v>
      </c>
      <c r="U70" s="3">
        <f t="shared" si="57"/>
        <v>80865.570408895452</v>
      </c>
      <c r="V70" s="3">
        <f t="shared" si="57"/>
        <v>83291.537521162318</v>
      </c>
      <c r="W70" s="3">
        <f t="shared" si="57"/>
        <v>85790.283646797194</v>
      </c>
      <c r="X70" s="3">
        <f t="shared" si="57"/>
        <v>88363.992156201115</v>
      </c>
      <c r="Y70" s="3">
        <f t="shared" si="57"/>
        <v>91014.911920887156</v>
      </c>
      <c r="Z70" s="3">
        <f t="shared" si="57"/>
        <v>93745.359278513773</v>
      </c>
      <c r="AA70" s="3">
        <f t="shared" si="57"/>
        <v>96557.720056869191</v>
      </c>
      <c r="AB70" s="3">
        <f t="shared" si="57"/>
        <v>99454.451658575272</v>
      </c>
      <c r="AC70" s="3">
        <f t="shared" si="57"/>
        <v>102438.08520833253</v>
      </c>
      <c r="AD70" s="3">
        <f t="shared" si="57"/>
        <v>105511.22776458251</v>
      </c>
      <c r="AE70" s="3">
        <f t="shared" si="57"/>
        <v>108676.56459751999</v>
      </c>
      <c r="AF70" s="3">
        <f t="shared" si="57"/>
        <v>111936.86153544558</v>
      </c>
      <c r="AG70" s="3">
        <f t="shared" si="57"/>
        <v>115294.96738150895</v>
      </c>
      <c r="AH70" s="3">
        <f t="shared" si="57"/>
        <v>118753.81640295422</v>
      </c>
      <c r="AI70" s="3">
        <f t="shared" si="57"/>
        <v>122316.43089504285</v>
      </c>
      <c r="AJ70" s="3">
        <f t="shared" si="57"/>
        <v>125985.92382189415</v>
      </c>
      <c r="AK70" s="3">
        <f t="shared" si="57"/>
        <v>129765.50153655098</v>
      </c>
      <c r="AL70" s="3">
        <f t="shared" si="57"/>
        <v>133658.4665826475</v>
      </c>
    </row>
    <row r="71" spans="2:38" x14ac:dyDescent="0.3">
      <c r="B71" s="4">
        <v>31</v>
      </c>
      <c r="C71" s="3">
        <f>'RIA framework'!D18</f>
        <v>54800</v>
      </c>
      <c r="D71" s="3">
        <f t="shared" ref="D71:AL71" si="58">C71*(1+$C$6)</f>
        <v>56444</v>
      </c>
      <c r="E71" s="3">
        <f t="shared" si="58"/>
        <v>58137.32</v>
      </c>
      <c r="F71" s="3">
        <f t="shared" si="58"/>
        <v>59881.439599999998</v>
      </c>
      <c r="G71" s="3">
        <f t="shared" si="58"/>
        <v>61677.882788000003</v>
      </c>
      <c r="H71" s="3">
        <f t="shared" si="58"/>
        <v>63528.219271640002</v>
      </c>
      <c r="I71" s="3">
        <f t="shared" si="58"/>
        <v>65434.065849789207</v>
      </c>
      <c r="J71" s="3">
        <f t="shared" si="58"/>
        <v>67397.087825282884</v>
      </c>
      <c r="K71" s="3">
        <f t="shared" si="58"/>
        <v>69419.000460041367</v>
      </c>
      <c r="L71" s="3">
        <f t="shared" si="58"/>
        <v>71501.570473842614</v>
      </c>
      <c r="M71" s="3">
        <f t="shared" si="58"/>
        <v>73646.617588057896</v>
      </c>
      <c r="N71" s="3">
        <f t="shared" si="58"/>
        <v>75856.016115699633</v>
      </c>
      <c r="O71" s="3">
        <f t="shared" si="58"/>
        <v>78131.696599170624</v>
      </c>
      <c r="P71" s="3">
        <f t="shared" si="58"/>
        <v>80475.64749714575</v>
      </c>
      <c r="Q71" s="3">
        <f t="shared" si="58"/>
        <v>82889.916922060118</v>
      </c>
      <c r="R71" s="3">
        <f t="shared" si="58"/>
        <v>85376.614429721929</v>
      </c>
      <c r="S71" s="3">
        <f t="shared" si="58"/>
        <v>87937.912862613593</v>
      </c>
      <c r="T71" s="3">
        <f t="shared" si="58"/>
        <v>90576.050248492</v>
      </c>
      <c r="U71" s="3">
        <f t="shared" si="58"/>
        <v>93293.331755946769</v>
      </c>
      <c r="V71" s="3">
        <f t="shared" si="58"/>
        <v>96092.13170862518</v>
      </c>
      <c r="W71" s="3">
        <f t="shared" si="58"/>
        <v>98974.895659883943</v>
      </c>
      <c r="X71" s="3">
        <f t="shared" si="58"/>
        <v>101944.14252968047</v>
      </c>
      <c r="Y71" s="3">
        <f t="shared" si="58"/>
        <v>105002.46680557089</v>
      </c>
      <c r="Z71" s="3">
        <f t="shared" si="58"/>
        <v>108152.54080973801</v>
      </c>
      <c r="AA71" s="3">
        <f t="shared" si="58"/>
        <v>111397.11703403016</v>
      </c>
      <c r="AB71" s="3">
        <f t="shared" si="58"/>
        <v>114739.03054505106</v>
      </c>
      <c r="AC71" s="3">
        <f t="shared" si="58"/>
        <v>118181.2014614026</v>
      </c>
      <c r="AD71" s="3">
        <f t="shared" si="58"/>
        <v>121726.63750524468</v>
      </c>
      <c r="AE71" s="3">
        <f t="shared" si="58"/>
        <v>125378.43663040202</v>
      </c>
      <c r="AF71" s="3">
        <f t="shared" si="58"/>
        <v>129139.78972931408</v>
      </c>
      <c r="AG71" s="3">
        <f t="shared" si="58"/>
        <v>133013.98342119352</v>
      </c>
      <c r="AH71" s="3">
        <f t="shared" si="58"/>
        <v>137004.40292382933</v>
      </c>
      <c r="AI71" s="3">
        <f t="shared" si="58"/>
        <v>141114.53501154421</v>
      </c>
      <c r="AJ71" s="3">
        <f t="shared" si="58"/>
        <v>145347.97106189054</v>
      </c>
      <c r="AK71" s="3">
        <f t="shared" si="58"/>
        <v>149708.41019374726</v>
      </c>
      <c r="AL71" s="3">
        <f t="shared" si="58"/>
        <v>154199.66249955969</v>
      </c>
    </row>
    <row r="72" spans="2:38" x14ac:dyDescent="0.3">
      <c r="B72" s="4">
        <v>32</v>
      </c>
      <c r="C72" s="3">
        <f>'RIA framework'!D19</f>
        <v>62700</v>
      </c>
      <c r="D72" s="3">
        <f t="shared" ref="D72:AL72" si="59">C72*(1+$C$6)</f>
        <v>64581</v>
      </c>
      <c r="E72" s="3">
        <f t="shared" si="59"/>
        <v>66518.430000000008</v>
      </c>
      <c r="F72" s="3">
        <f t="shared" si="59"/>
        <v>68513.982900000003</v>
      </c>
      <c r="G72" s="3">
        <f t="shared" si="59"/>
        <v>70569.402387000009</v>
      </c>
      <c r="H72" s="3">
        <f t="shared" si="59"/>
        <v>72686.484458610008</v>
      </c>
      <c r="I72" s="3">
        <f t="shared" si="59"/>
        <v>74867.078992368304</v>
      </c>
      <c r="J72" s="3">
        <f t="shared" si="59"/>
        <v>77113.091362139356</v>
      </c>
      <c r="K72" s="3">
        <f t="shared" si="59"/>
        <v>79426.484103003531</v>
      </c>
      <c r="L72" s="3">
        <f t="shared" si="59"/>
        <v>81809.278626093641</v>
      </c>
      <c r="M72" s="3">
        <f t="shared" si="59"/>
        <v>84263.556984876457</v>
      </c>
      <c r="N72" s="3">
        <f t="shared" si="59"/>
        <v>86791.463694422753</v>
      </c>
      <c r="O72" s="3">
        <f t="shared" si="59"/>
        <v>89395.207605255433</v>
      </c>
      <c r="P72" s="3">
        <f t="shared" si="59"/>
        <v>92077.063833413093</v>
      </c>
      <c r="Q72" s="3">
        <f t="shared" si="59"/>
        <v>94839.375748415492</v>
      </c>
      <c r="R72" s="3">
        <f t="shared" si="59"/>
        <v>97684.557020867956</v>
      </c>
      <c r="S72" s="3">
        <f t="shared" si="59"/>
        <v>100615.09373149399</v>
      </c>
      <c r="T72" s="3">
        <f t="shared" si="59"/>
        <v>103633.54654343882</v>
      </c>
      <c r="U72" s="3">
        <f t="shared" si="59"/>
        <v>106742.55293974199</v>
      </c>
      <c r="V72" s="3">
        <f t="shared" si="59"/>
        <v>109944.82952793426</v>
      </c>
      <c r="W72" s="3">
        <f t="shared" si="59"/>
        <v>113243.17441377229</v>
      </c>
      <c r="X72" s="3">
        <f t="shared" si="59"/>
        <v>116640.46964618546</v>
      </c>
      <c r="Y72" s="3">
        <f t="shared" si="59"/>
        <v>120139.68373557103</v>
      </c>
      <c r="Z72" s="3">
        <f t="shared" si="59"/>
        <v>123743.87424763816</v>
      </c>
      <c r="AA72" s="3">
        <f t="shared" si="59"/>
        <v>127456.19047506731</v>
      </c>
      <c r="AB72" s="3">
        <f t="shared" si="59"/>
        <v>131279.87618931933</v>
      </c>
      <c r="AC72" s="3">
        <f t="shared" si="59"/>
        <v>135218.2724749989</v>
      </c>
      <c r="AD72" s="3">
        <f t="shared" si="59"/>
        <v>139274.82064924887</v>
      </c>
      <c r="AE72" s="3">
        <f t="shared" si="59"/>
        <v>143453.06526872635</v>
      </c>
      <c r="AF72" s="3">
        <f t="shared" si="59"/>
        <v>147756.65722678814</v>
      </c>
      <c r="AG72" s="3">
        <f t="shared" si="59"/>
        <v>152189.35694359179</v>
      </c>
      <c r="AH72" s="3">
        <f t="shared" si="59"/>
        <v>156755.03765189953</v>
      </c>
      <c r="AI72" s="3">
        <f t="shared" si="59"/>
        <v>161457.68878145653</v>
      </c>
      <c r="AJ72" s="3">
        <f t="shared" si="59"/>
        <v>166301.41944490024</v>
      </c>
      <c r="AK72" s="3">
        <f t="shared" si="59"/>
        <v>171290.46202824725</v>
      </c>
      <c r="AL72" s="3">
        <f t="shared" si="59"/>
        <v>176429.17588909468</v>
      </c>
    </row>
    <row r="73" spans="2:38" x14ac:dyDescent="0.3">
      <c r="B73" s="4">
        <v>33</v>
      </c>
      <c r="C73" s="3">
        <f>'RIA framework'!D20</f>
        <v>71200</v>
      </c>
      <c r="D73" s="3">
        <f t="shared" ref="D73:AL73" si="60">C73*(1+$C$6)</f>
        <v>73336</v>
      </c>
      <c r="E73" s="3">
        <f t="shared" si="60"/>
        <v>75536.08</v>
      </c>
      <c r="F73" s="3">
        <f t="shared" si="60"/>
        <v>77802.162400000001</v>
      </c>
      <c r="G73" s="3">
        <f t="shared" si="60"/>
        <v>80136.227272000004</v>
      </c>
      <c r="H73" s="3">
        <f t="shared" si="60"/>
        <v>82540.314090160013</v>
      </c>
      <c r="I73" s="3">
        <f t="shared" si="60"/>
        <v>85016.52351286482</v>
      </c>
      <c r="J73" s="3">
        <f t="shared" si="60"/>
        <v>87567.01921825076</v>
      </c>
      <c r="K73" s="3">
        <f t="shared" si="60"/>
        <v>90194.029794798291</v>
      </c>
      <c r="L73" s="3">
        <f t="shared" si="60"/>
        <v>92899.85068864224</v>
      </c>
      <c r="M73" s="3">
        <f t="shared" si="60"/>
        <v>95686.846209301511</v>
      </c>
      <c r="N73" s="3">
        <f t="shared" si="60"/>
        <v>98557.451595580555</v>
      </c>
      <c r="O73" s="3">
        <f t="shared" si="60"/>
        <v>101514.17514344798</v>
      </c>
      <c r="P73" s="3">
        <f t="shared" si="60"/>
        <v>104559.60039775142</v>
      </c>
      <c r="Q73" s="3">
        <f t="shared" si="60"/>
        <v>107696.38840968396</v>
      </c>
      <c r="R73" s="3">
        <f t="shared" si="60"/>
        <v>110927.28006197448</v>
      </c>
      <c r="S73" s="3">
        <f t="shared" si="60"/>
        <v>114255.09846383372</v>
      </c>
      <c r="T73" s="3">
        <f t="shared" si="60"/>
        <v>117682.75141774875</v>
      </c>
      <c r="U73" s="3">
        <f t="shared" si="60"/>
        <v>121213.23396028121</v>
      </c>
      <c r="V73" s="3">
        <f t="shared" si="60"/>
        <v>124849.63097908965</v>
      </c>
      <c r="W73" s="3">
        <f t="shared" si="60"/>
        <v>128595.11990846234</v>
      </c>
      <c r="X73" s="3">
        <f t="shared" si="60"/>
        <v>132452.97350571622</v>
      </c>
      <c r="Y73" s="3">
        <f t="shared" si="60"/>
        <v>136426.56271088769</v>
      </c>
      <c r="Z73" s="3">
        <f t="shared" si="60"/>
        <v>140519.35959221434</v>
      </c>
      <c r="AA73" s="3">
        <f t="shared" si="60"/>
        <v>144734.94037998078</v>
      </c>
      <c r="AB73" s="3">
        <f t="shared" si="60"/>
        <v>149076.98859138021</v>
      </c>
      <c r="AC73" s="3">
        <f t="shared" si="60"/>
        <v>153549.29824912161</v>
      </c>
      <c r="AD73" s="3">
        <f t="shared" si="60"/>
        <v>158155.77719659527</v>
      </c>
      <c r="AE73" s="3">
        <f t="shared" si="60"/>
        <v>162900.45051249315</v>
      </c>
      <c r="AF73" s="3">
        <f t="shared" si="60"/>
        <v>167787.46402786794</v>
      </c>
      <c r="AG73" s="3">
        <f t="shared" si="60"/>
        <v>172821.08794870399</v>
      </c>
      <c r="AH73" s="3">
        <f t="shared" si="60"/>
        <v>178005.72058716512</v>
      </c>
      <c r="AI73" s="3">
        <f t="shared" si="60"/>
        <v>183345.89220478007</v>
      </c>
      <c r="AJ73" s="3">
        <f t="shared" si="60"/>
        <v>188846.26897092347</v>
      </c>
      <c r="AK73" s="3">
        <f t="shared" si="60"/>
        <v>194511.65704005118</v>
      </c>
      <c r="AL73" s="3">
        <f t="shared" si="60"/>
        <v>200347.00675125272</v>
      </c>
    </row>
    <row r="74" spans="2:38" x14ac:dyDescent="0.3">
      <c r="B74" s="4">
        <v>34</v>
      </c>
      <c r="C74" s="3">
        <f>'RIA framework'!D21</f>
        <v>80300</v>
      </c>
      <c r="D74" s="3">
        <f t="shared" ref="D74:AL74" si="61">C74*(1+$C$6)</f>
        <v>82709</v>
      </c>
      <c r="E74" s="3">
        <f t="shared" si="61"/>
        <v>85190.27</v>
      </c>
      <c r="F74" s="3">
        <f t="shared" si="61"/>
        <v>87745.978100000008</v>
      </c>
      <c r="G74" s="3">
        <f t="shared" si="61"/>
        <v>90378.357443000015</v>
      </c>
      <c r="H74" s="3">
        <f t="shared" si="61"/>
        <v>93089.708166290016</v>
      </c>
      <c r="I74" s="3">
        <f t="shared" si="61"/>
        <v>95882.399411278719</v>
      </c>
      <c r="J74" s="3">
        <f t="shared" si="61"/>
        <v>98758.871393617083</v>
      </c>
      <c r="K74" s="3">
        <f t="shared" si="61"/>
        <v>101721.6375354256</v>
      </c>
      <c r="L74" s="3">
        <f t="shared" si="61"/>
        <v>104773.28666148837</v>
      </c>
      <c r="M74" s="3">
        <f t="shared" si="61"/>
        <v>107916.48526133301</v>
      </c>
      <c r="N74" s="3">
        <f t="shared" si="61"/>
        <v>111153.97981917301</v>
      </c>
      <c r="O74" s="3">
        <f t="shared" si="61"/>
        <v>114488.5992137482</v>
      </c>
      <c r="P74" s="3">
        <f t="shared" si="61"/>
        <v>117923.25719016064</v>
      </c>
      <c r="Q74" s="3">
        <f t="shared" si="61"/>
        <v>121460.95490586547</v>
      </c>
      <c r="R74" s="3">
        <f t="shared" si="61"/>
        <v>125104.78355304143</v>
      </c>
      <c r="S74" s="3">
        <f t="shared" si="61"/>
        <v>128857.92705963268</v>
      </c>
      <c r="T74" s="3">
        <f t="shared" si="61"/>
        <v>132723.66487142167</v>
      </c>
      <c r="U74" s="3">
        <f t="shared" si="61"/>
        <v>136705.37481756433</v>
      </c>
      <c r="V74" s="3">
        <f t="shared" si="61"/>
        <v>140806.53606209127</v>
      </c>
      <c r="W74" s="3">
        <f t="shared" si="61"/>
        <v>145030.73214395402</v>
      </c>
      <c r="X74" s="3">
        <f t="shared" si="61"/>
        <v>149381.65410827266</v>
      </c>
      <c r="Y74" s="3">
        <f t="shared" si="61"/>
        <v>153863.10373152085</v>
      </c>
      <c r="Z74" s="3">
        <f t="shared" si="61"/>
        <v>158478.99684346648</v>
      </c>
      <c r="AA74" s="3">
        <f t="shared" si="61"/>
        <v>163233.36674877047</v>
      </c>
      <c r="AB74" s="3">
        <f t="shared" si="61"/>
        <v>168130.36775123357</v>
      </c>
      <c r="AC74" s="3">
        <f t="shared" si="61"/>
        <v>173174.27878377057</v>
      </c>
      <c r="AD74" s="3">
        <f t="shared" si="61"/>
        <v>178369.5071472837</v>
      </c>
      <c r="AE74" s="3">
        <f t="shared" si="61"/>
        <v>183720.59236170221</v>
      </c>
      <c r="AF74" s="3">
        <f t="shared" si="61"/>
        <v>189232.21013255327</v>
      </c>
      <c r="AG74" s="3">
        <f t="shared" si="61"/>
        <v>194909.17643652987</v>
      </c>
      <c r="AH74" s="3">
        <f t="shared" si="61"/>
        <v>200756.45172962578</v>
      </c>
      <c r="AI74" s="3">
        <f t="shared" si="61"/>
        <v>206779.14528151456</v>
      </c>
      <c r="AJ74" s="3">
        <f t="shared" si="61"/>
        <v>212982.51963996</v>
      </c>
      <c r="AK74" s="3">
        <f t="shared" si="61"/>
        <v>219371.99522915881</v>
      </c>
      <c r="AL74" s="3">
        <f t="shared" si="61"/>
        <v>225953.15508603357</v>
      </c>
    </row>
    <row r="75" spans="2:38" x14ac:dyDescent="0.3">
      <c r="B75" s="4">
        <v>35</v>
      </c>
      <c r="C75" s="3">
        <f>'RIA framework'!D22</f>
        <v>90000</v>
      </c>
      <c r="D75" s="3">
        <f t="shared" ref="D75:AL75" si="62">C75*(1+$C$6)</f>
        <v>92700</v>
      </c>
      <c r="E75" s="3">
        <f t="shared" si="62"/>
        <v>95481</v>
      </c>
      <c r="F75" s="3">
        <f t="shared" si="62"/>
        <v>98345.430000000008</v>
      </c>
      <c r="G75" s="3">
        <f t="shared" si="62"/>
        <v>101295.79290000001</v>
      </c>
      <c r="H75" s="3">
        <f t="shared" si="62"/>
        <v>104334.66668700002</v>
      </c>
      <c r="I75" s="3">
        <f t="shared" si="62"/>
        <v>107464.70668761003</v>
      </c>
      <c r="J75" s="3">
        <f t="shared" si="62"/>
        <v>110688.64788823834</v>
      </c>
      <c r="K75" s="3">
        <f t="shared" si="62"/>
        <v>114009.30732488549</v>
      </c>
      <c r="L75" s="3">
        <f t="shared" si="62"/>
        <v>117429.58654463205</v>
      </c>
      <c r="M75" s="3">
        <f t="shared" si="62"/>
        <v>120952.47414097101</v>
      </c>
      <c r="N75" s="3">
        <f t="shared" si="62"/>
        <v>124581.04836520014</v>
      </c>
      <c r="O75" s="3">
        <f t="shared" si="62"/>
        <v>128318.47981615615</v>
      </c>
      <c r="P75" s="3">
        <f t="shared" si="62"/>
        <v>132168.03421064085</v>
      </c>
      <c r="Q75" s="3">
        <f t="shared" si="62"/>
        <v>136133.07523696008</v>
      </c>
      <c r="R75" s="3">
        <f t="shared" si="62"/>
        <v>140217.06749406888</v>
      </c>
      <c r="S75" s="3">
        <f t="shared" si="62"/>
        <v>144423.57951889094</v>
      </c>
      <c r="T75" s="3">
        <f t="shared" si="62"/>
        <v>148756.28690445767</v>
      </c>
      <c r="U75" s="3">
        <f t="shared" si="62"/>
        <v>153218.97551159139</v>
      </c>
      <c r="V75" s="3">
        <f t="shared" si="62"/>
        <v>157815.54477693915</v>
      </c>
      <c r="W75" s="3">
        <f t="shared" si="62"/>
        <v>162550.01112024733</v>
      </c>
      <c r="X75" s="3">
        <f t="shared" si="62"/>
        <v>167426.51145385476</v>
      </c>
      <c r="Y75" s="3">
        <f t="shared" si="62"/>
        <v>172449.3067974704</v>
      </c>
      <c r="Z75" s="3">
        <f t="shared" si="62"/>
        <v>177622.78600139453</v>
      </c>
      <c r="AA75" s="3">
        <f t="shared" si="62"/>
        <v>182951.46958143637</v>
      </c>
      <c r="AB75" s="3">
        <f t="shared" si="62"/>
        <v>188440.01366887946</v>
      </c>
      <c r="AC75" s="3">
        <f t="shared" si="62"/>
        <v>194093.21407894584</v>
      </c>
      <c r="AD75" s="3">
        <f t="shared" si="62"/>
        <v>199916.01050131422</v>
      </c>
      <c r="AE75" s="3">
        <f t="shared" si="62"/>
        <v>205913.49081635365</v>
      </c>
      <c r="AF75" s="3">
        <f t="shared" si="62"/>
        <v>212090.89554084427</v>
      </c>
      <c r="AG75" s="3">
        <f t="shared" si="62"/>
        <v>218453.6224070696</v>
      </c>
      <c r="AH75" s="3">
        <f t="shared" si="62"/>
        <v>225007.23107928169</v>
      </c>
      <c r="AI75" s="3">
        <f t="shared" si="62"/>
        <v>231757.44801166013</v>
      </c>
      <c r="AJ75" s="3">
        <f t="shared" si="62"/>
        <v>238710.17145200993</v>
      </c>
      <c r="AK75" s="3">
        <f t="shared" si="62"/>
        <v>245871.47659557025</v>
      </c>
      <c r="AL75" s="3">
        <f t="shared" si="62"/>
        <v>253247.62089343736</v>
      </c>
    </row>
    <row r="76" spans="2:38" x14ac:dyDescent="0.3">
      <c r="B76" s="4">
        <v>36</v>
      </c>
      <c r="C76" s="3">
        <f>'RIA framework'!D23</f>
        <v>100000</v>
      </c>
      <c r="D76" s="3">
        <f t="shared" ref="D76:AL76" si="63">C76*(1+$C$6)</f>
        <v>103000</v>
      </c>
      <c r="E76" s="3">
        <f t="shared" si="63"/>
        <v>106090</v>
      </c>
      <c r="F76" s="3">
        <f t="shared" si="63"/>
        <v>109272.7</v>
      </c>
      <c r="G76" s="3">
        <f t="shared" si="63"/>
        <v>112550.88099999999</v>
      </c>
      <c r="H76" s="3">
        <f t="shared" si="63"/>
        <v>115927.40742999999</v>
      </c>
      <c r="I76" s="3">
        <f t="shared" si="63"/>
        <v>119405.2296529</v>
      </c>
      <c r="J76" s="3">
        <f t="shared" si="63"/>
        <v>122987.386542487</v>
      </c>
      <c r="K76" s="3">
        <f t="shared" si="63"/>
        <v>126677.00813876161</v>
      </c>
      <c r="L76" s="3">
        <f t="shared" si="63"/>
        <v>130477.31838292447</v>
      </c>
      <c r="M76" s="3">
        <f t="shared" si="63"/>
        <v>134391.6379344122</v>
      </c>
      <c r="N76" s="3">
        <f t="shared" si="63"/>
        <v>138423.38707244457</v>
      </c>
      <c r="O76" s="3">
        <f t="shared" si="63"/>
        <v>142576.08868461792</v>
      </c>
      <c r="P76" s="3">
        <f t="shared" si="63"/>
        <v>146853.37134515645</v>
      </c>
      <c r="Q76" s="3">
        <f t="shared" si="63"/>
        <v>151258.97248551116</v>
      </c>
      <c r="R76" s="3">
        <f t="shared" si="63"/>
        <v>155796.74166007648</v>
      </c>
      <c r="S76" s="3">
        <f t="shared" si="63"/>
        <v>160470.6439098788</v>
      </c>
      <c r="T76" s="3">
        <f t="shared" si="63"/>
        <v>165284.76322717516</v>
      </c>
      <c r="U76" s="3">
        <f t="shared" si="63"/>
        <v>170243.30612399042</v>
      </c>
      <c r="V76" s="3">
        <f t="shared" si="63"/>
        <v>175350.60530771012</v>
      </c>
      <c r="W76" s="3">
        <f t="shared" si="63"/>
        <v>180611.12346694144</v>
      </c>
      <c r="X76" s="3">
        <f t="shared" si="63"/>
        <v>186029.4571709497</v>
      </c>
      <c r="Y76" s="3">
        <f t="shared" si="63"/>
        <v>191610.34088607819</v>
      </c>
      <c r="Z76" s="3">
        <f t="shared" si="63"/>
        <v>197358.65111266053</v>
      </c>
      <c r="AA76" s="3">
        <f t="shared" si="63"/>
        <v>203279.41064604034</v>
      </c>
      <c r="AB76" s="3">
        <f t="shared" si="63"/>
        <v>209377.79296542157</v>
      </c>
      <c r="AC76" s="3">
        <f t="shared" si="63"/>
        <v>215659.12675438423</v>
      </c>
      <c r="AD76" s="3">
        <f t="shared" si="63"/>
        <v>222128.90055701576</v>
      </c>
      <c r="AE76" s="3">
        <f t="shared" si="63"/>
        <v>228792.76757372625</v>
      </c>
      <c r="AF76" s="3">
        <f t="shared" si="63"/>
        <v>235656.55060093803</v>
      </c>
      <c r="AG76" s="3">
        <f t="shared" si="63"/>
        <v>242726.24711896619</v>
      </c>
      <c r="AH76" s="3">
        <f t="shared" si="63"/>
        <v>250008.03453253518</v>
      </c>
      <c r="AI76" s="3">
        <f t="shared" si="63"/>
        <v>257508.27556851125</v>
      </c>
      <c r="AJ76" s="3">
        <f t="shared" si="63"/>
        <v>265233.52383556659</v>
      </c>
      <c r="AK76" s="3">
        <f t="shared" si="63"/>
        <v>273190.52955063363</v>
      </c>
      <c r="AL76" s="3">
        <f t="shared" si="63"/>
        <v>281386.24543715263</v>
      </c>
    </row>
    <row r="77" spans="2:38" x14ac:dyDescent="0.3">
      <c r="B77" s="4">
        <v>37</v>
      </c>
      <c r="C77" s="3">
        <f>'RIA framework'!D24</f>
        <v>111000</v>
      </c>
      <c r="D77" s="3">
        <f t="shared" ref="D77:AL77" si="64">C77*(1+$C$6)</f>
        <v>114330</v>
      </c>
      <c r="E77" s="3">
        <f t="shared" si="64"/>
        <v>117759.90000000001</v>
      </c>
      <c r="F77" s="3">
        <f t="shared" si="64"/>
        <v>121292.69700000001</v>
      </c>
      <c r="G77" s="3">
        <f t="shared" si="64"/>
        <v>124931.47791000002</v>
      </c>
      <c r="H77" s="3">
        <f t="shared" si="64"/>
        <v>128679.42224730003</v>
      </c>
      <c r="I77" s="3">
        <f t="shared" si="64"/>
        <v>132539.80491471902</v>
      </c>
      <c r="J77" s="3">
        <f t="shared" si="64"/>
        <v>136515.99906216058</v>
      </c>
      <c r="K77" s="3">
        <f t="shared" si="64"/>
        <v>140611.4790340254</v>
      </c>
      <c r="L77" s="3">
        <f t="shared" si="64"/>
        <v>144829.82340504616</v>
      </c>
      <c r="M77" s="3">
        <f t="shared" si="64"/>
        <v>149174.71810719755</v>
      </c>
      <c r="N77" s="3">
        <f t="shared" si="64"/>
        <v>153649.95965041348</v>
      </c>
      <c r="O77" s="3">
        <f t="shared" si="64"/>
        <v>158259.45843992589</v>
      </c>
      <c r="P77" s="3">
        <f t="shared" si="64"/>
        <v>163007.24219312367</v>
      </c>
      <c r="Q77" s="3">
        <f t="shared" si="64"/>
        <v>167897.45945891738</v>
      </c>
      <c r="R77" s="3">
        <f t="shared" si="64"/>
        <v>172934.38324268491</v>
      </c>
      <c r="S77" s="3">
        <f t="shared" si="64"/>
        <v>178122.41473996546</v>
      </c>
      <c r="T77" s="3">
        <f t="shared" si="64"/>
        <v>183466.08718216443</v>
      </c>
      <c r="U77" s="3">
        <f t="shared" si="64"/>
        <v>188970.06979762937</v>
      </c>
      <c r="V77" s="3">
        <f t="shared" si="64"/>
        <v>194639.17189155825</v>
      </c>
      <c r="W77" s="3">
        <f t="shared" si="64"/>
        <v>200478.347048305</v>
      </c>
      <c r="X77" s="3">
        <f t="shared" si="64"/>
        <v>206492.69745975416</v>
      </c>
      <c r="Y77" s="3">
        <f t="shared" si="64"/>
        <v>212687.47838354678</v>
      </c>
      <c r="Z77" s="3">
        <f t="shared" si="64"/>
        <v>219068.10273505319</v>
      </c>
      <c r="AA77" s="3">
        <f t="shared" si="64"/>
        <v>225640.14581710479</v>
      </c>
      <c r="AB77" s="3">
        <f t="shared" si="64"/>
        <v>232409.35019161794</v>
      </c>
      <c r="AC77" s="3">
        <f t="shared" si="64"/>
        <v>239381.63069736649</v>
      </c>
      <c r="AD77" s="3">
        <f t="shared" si="64"/>
        <v>246563.07961828751</v>
      </c>
      <c r="AE77" s="3">
        <f t="shared" si="64"/>
        <v>253959.97200683615</v>
      </c>
      <c r="AF77" s="3">
        <f t="shared" si="64"/>
        <v>261578.77116704124</v>
      </c>
      <c r="AG77" s="3">
        <f t="shared" si="64"/>
        <v>269426.13430205249</v>
      </c>
      <c r="AH77" s="3">
        <f t="shared" si="64"/>
        <v>277508.91833111405</v>
      </c>
      <c r="AI77" s="3">
        <f t="shared" si="64"/>
        <v>285834.18588104745</v>
      </c>
      <c r="AJ77" s="3">
        <f t="shared" si="64"/>
        <v>294409.21145747887</v>
      </c>
      <c r="AK77" s="3">
        <f t="shared" si="64"/>
        <v>303241.48780120327</v>
      </c>
      <c r="AL77" s="3">
        <f t="shared" si="64"/>
        <v>312338.73243523936</v>
      </c>
    </row>
    <row r="78" spans="2:38" x14ac:dyDescent="0.3">
      <c r="B78" s="4">
        <v>38</v>
      </c>
      <c r="C78" s="3">
        <f>'RIA framework'!D25</f>
        <v>123000</v>
      </c>
      <c r="D78" s="3">
        <f t="shared" ref="D78:AL78" si="65">C78*(1+$C$6)</f>
        <v>126690</v>
      </c>
      <c r="E78" s="3">
        <f t="shared" si="65"/>
        <v>130490.7</v>
      </c>
      <c r="F78" s="3">
        <f t="shared" si="65"/>
        <v>134405.421</v>
      </c>
      <c r="G78" s="3">
        <f t="shared" si="65"/>
        <v>138437.58363000001</v>
      </c>
      <c r="H78" s="3">
        <f t="shared" si="65"/>
        <v>142590.71113890002</v>
      </c>
      <c r="I78" s="3">
        <f t="shared" si="65"/>
        <v>146868.43247306702</v>
      </c>
      <c r="J78" s="3">
        <f t="shared" si="65"/>
        <v>151274.48544725904</v>
      </c>
      <c r="K78" s="3">
        <f t="shared" si="65"/>
        <v>155812.7200106768</v>
      </c>
      <c r="L78" s="3">
        <f t="shared" si="65"/>
        <v>160487.10161099711</v>
      </c>
      <c r="M78" s="3">
        <f t="shared" si="65"/>
        <v>165301.71465932703</v>
      </c>
      <c r="N78" s="3">
        <f t="shared" si="65"/>
        <v>170260.76609910684</v>
      </c>
      <c r="O78" s="3">
        <f t="shared" si="65"/>
        <v>175368.58908208006</v>
      </c>
      <c r="P78" s="3">
        <f t="shared" si="65"/>
        <v>180629.64675454245</v>
      </c>
      <c r="Q78" s="3">
        <f t="shared" si="65"/>
        <v>186048.53615717872</v>
      </c>
      <c r="R78" s="3">
        <f t="shared" si="65"/>
        <v>191629.9922418941</v>
      </c>
      <c r="S78" s="3">
        <f t="shared" si="65"/>
        <v>197378.89200915094</v>
      </c>
      <c r="T78" s="3">
        <f t="shared" si="65"/>
        <v>203300.25876942548</v>
      </c>
      <c r="U78" s="3">
        <f t="shared" si="65"/>
        <v>209399.26653250825</v>
      </c>
      <c r="V78" s="3">
        <f t="shared" si="65"/>
        <v>215681.24452848351</v>
      </c>
      <c r="W78" s="3">
        <f t="shared" si="65"/>
        <v>222151.68186433802</v>
      </c>
      <c r="X78" s="3">
        <f t="shared" si="65"/>
        <v>228816.23232026817</v>
      </c>
      <c r="Y78" s="3">
        <f t="shared" si="65"/>
        <v>235680.71928987623</v>
      </c>
      <c r="Z78" s="3">
        <f t="shared" si="65"/>
        <v>242751.14086857252</v>
      </c>
      <c r="AA78" s="3">
        <f t="shared" si="65"/>
        <v>250033.6750946297</v>
      </c>
      <c r="AB78" s="3">
        <f t="shared" si="65"/>
        <v>257534.68534746859</v>
      </c>
      <c r="AC78" s="3">
        <f t="shared" si="65"/>
        <v>265260.72590789263</v>
      </c>
      <c r="AD78" s="3">
        <f t="shared" si="65"/>
        <v>273218.54768512939</v>
      </c>
      <c r="AE78" s="3">
        <f t="shared" si="65"/>
        <v>281415.10411568329</v>
      </c>
      <c r="AF78" s="3">
        <f t="shared" si="65"/>
        <v>289857.55723915377</v>
      </c>
      <c r="AG78" s="3">
        <f t="shared" si="65"/>
        <v>298553.28395632841</v>
      </c>
      <c r="AH78" s="3">
        <f t="shared" si="65"/>
        <v>307509.88247501827</v>
      </c>
      <c r="AI78" s="3">
        <f t="shared" si="65"/>
        <v>316735.17894926883</v>
      </c>
      <c r="AJ78" s="3">
        <f t="shared" si="65"/>
        <v>326237.23431774689</v>
      </c>
      <c r="AK78" s="3">
        <f t="shared" si="65"/>
        <v>336024.35134727933</v>
      </c>
      <c r="AL78" s="3">
        <f t="shared" si="65"/>
        <v>346105.08188769774</v>
      </c>
    </row>
    <row r="79" spans="2:38" x14ac:dyDescent="0.3">
      <c r="B79" s="4">
        <v>39</v>
      </c>
      <c r="C79" s="3">
        <f>'RIA framework'!D26</f>
        <v>136000</v>
      </c>
      <c r="D79" s="3">
        <f t="shared" ref="D79:AL79" si="66">C79*(1+$C$6)</f>
        <v>140080</v>
      </c>
      <c r="E79" s="3">
        <f t="shared" si="66"/>
        <v>144282.4</v>
      </c>
      <c r="F79" s="3">
        <f t="shared" si="66"/>
        <v>148610.872</v>
      </c>
      <c r="G79" s="3">
        <f t="shared" si="66"/>
        <v>153069.19816</v>
      </c>
      <c r="H79" s="3">
        <f t="shared" si="66"/>
        <v>157661.27410480002</v>
      </c>
      <c r="I79" s="3">
        <f t="shared" si="66"/>
        <v>162391.11232794402</v>
      </c>
      <c r="J79" s="3">
        <f t="shared" si="66"/>
        <v>167262.84569778235</v>
      </c>
      <c r="K79" s="3">
        <f t="shared" si="66"/>
        <v>172280.73106871583</v>
      </c>
      <c r="L79" s="3">
        <f t="shared" si="66"/>
        <v>177449.15300077733</v>
      </c>
      <c r="M79" s="3">
        <f t="shared" si="66"/>
        <v>182772.62759080064</v>
      </c>
      <c r="N79" s="3">
        <f t="shared" si="66"/>
        <v>188255.80641852465</v>
      </c>
      <c r="O79" s="3">
        <f t="shared" si="66"/>
        <v>193903.48061108039</v>
      </c>
      <c r="P79" s="3">
        <f t="shared" si="66"/>
        <v>199720.58502941282</v>
      </c>
      <c r="Q79" s="3">
        <f t="shared" si="66"/>
        <v>205712.20258029521</v>
      </c>
      <c r="R79" s="3">
        <f t="shared" si="66"/>
        <v>211883.56865770408</v>
      </c>
      <c r="S79" s="3">
        <f t="shared" si="66"/>
        <v>218240.07571743522</v>
      </c>
      <c r="T79" s="3">
        <f t="shared" si="66"/>
        <v>224787.27798895829</v>
      </c>
      <c r="U79" s="3">
        <f t="shared" si="66"/>
        <v>231530.89632862704</v>
      </c>
      <c r="V79" s="3">
        <f t="shared" si="66"/>
        <v>238476.82321848586</v>
      </c>
      <c r="W79" s="3">
        <f t="shared" si="66"/>
        <v>245631.12791504044</v>
      </c>
      <c r="X79" s="3">
        <f t="shared" si="66"/>
        <v>253000.06175249166</v>
      </c>
      <c r="Y79" s="3">
        <f t="shared" si="66"/>
        <v>260590.06360506642</v>
      </c>
      <c r="Z79" s="3">
        <f t="shared" si="66"/>
        <v>268407.76551321842</v>
      </c>
      <c r="AA79" s="3">
        <f t="shared" si="66"/>
        <v>276459.99847861496</v>
      </c>
      <c r="AB79" s="3">
        <f t="shared" si="66"/>
        <v>284753.79843297339</v>
      </c>
      <c r="AC79" s="3">
        <f t="shared" si="66"/>
        <v>293296.41238596261</v>
      </c>
      <c r="AD79" s="3">
        <f t="shared" si="66"/>
        <v>302095.30475754151</v>
      </c>
      <c r="AE79" s="3">
        <f t="shared" si="66"/>
        <v>311158.16390026774</v>
      </c>
      <c r="AF79" s="3">
        <f t="shared" si="66"/>
        <v>320492.90881727578</v>
      </c>
      <c r="AG79" s="3">
        <f t="shared" si="66"/>
        <v>330107.69608179404</v>
      </c>
      <c r="AH79" s="3">
        <f t="shared" si="66"/>
        <v>340010.92696424789</v>
      </c>
      <c r="AI79" s="3">
        <f t="shared" si="66"/>
        <v>350211.25477317534</v>
      </c>
      <c r="AJ79" s="3">
        <f t="shared" si="66"/>
        <v>360717.59241637064</v>
      </c>
      <c r="AK79" s="3">
        <f t="shared" si="66"/>
        <v>371539.12018886179</v>
      </c>
      <c r="AL79" s="3">
        <f t="shared" si="66"/>
        <v>382685.29379452765</v>
      </c>
    </row>
    <row r="80" spans="2:38" x14ac:dyDescent="0.3">
      <c r="B80" s="4">
        <v>40</v>
      </c>
      <c r="C80" s="3">
        <f>'RIA framework'!D27</f>
        <v>149000</v>
      </c>
      <c r="D80" s="3">
        <f t="shared" ref="D80:AL80" si="67">C80*(1+$C$6)</f>
        <v>153470</v>
      </c>
      <c r="E80" s="3">
        <f t="shared" si="67"/>
        <v>158074.1</v>
      </c>
      <c r="F80" s="3">
        <f t="shared" si="67"/>
        <v>162816.323</v>
      </c>
      <c r="G80" s="3">
        <f t="shared" si="67"/>
        <v>167700.81269000002</v>
      </c>
      <c r="H80" s="3">
        <f t="shared" si="67"/>
        <v>172731.83707070001</v>
      </c>
      <c r="I80" s="3">
        <f t="shared" si="67"/>
        <v>177913.79218282102</v>
      </c>
      <c r="J80" s="3">
        <f t="shared" si="67"/>
        <v>183251.20594830567</v>
      </c>
      <c r="K80" s="3">
        <f t="shared" si="67"/>
        <v>188748.74212675483</v>
      </c>
      <c r="L80" s="3">
        <f t="shared" si="67"/>
        <v>194411.20439055748</v>
      </c>
      <c r="M80" s="3">
        <f t="shared" si="67"/>
        <v>200243.54052227421</v>
      </c>
      <c r="N80" s="3">
        <f t="shared" si="67"/>
        <v>206250.84673794245</v>
      </c>
      <c r="O80" s="3">
        <f t="shared" si="67"/>
        <v>212438.37214008073</v>
      </c>
      <c r="P80" s="3">
        <f t="shared" si="67"/>
        <v>218811.52330428315</v>
      </c>
      <c r="Q80" s="3">
        <f t="shared" si="67"/>
        <v>225375.86900341164</v>
      </c>
      <c r="R80" s="3">
        <f t="shared" si="67"/>
        <v>232137.145073514</v>
      </c>
      <c r="S80" s="3">
        <f t="shared" si="67"/>
        <v>239101.25942571941</v>
      </c>
      <c r="T80" s="3">
        <f t="shared" si="67"/>
        <v>246274.29720849101</v>
      </c>
      <c r="U80" s="3">
        <f t="shared" si="67"/>
        <v>253662.52612474575</v>
      </c>
      <c r="V80" s="3">
        <f t="shared" si="67"/>
        <v>261272.40190848813</v>
      </c>
      <c r="W80" s="3">
        <f t="shared" si="67"/>
        <v>269110.57396574278</v>
      </c>
      <c r="X80" s="3">
        <f t="shared" si="67"/>
        <v>277183.89118471509</v>
      </c>
      <c r="Y80" s="3">
        <f t="shared" si="67"/>
        <v>285499.40792025655</v>
      </c>
      <c r="Z80" s="3">
        <f t="shared" si="67"/>
        <v>294064.39015786425</v>
      </c>
      <c r="AA80" s="3">
        <f t="shared" si="67"/>
        <v>302886.32186260016</v>
      </c>
      <c r="AB80" s="3">
        <f t="shared" si="67"/>
        <v>311972.91151847818</v>
      </c>
      <c r="AC80" s="3">
        <f t="shared" si="67"/>
        <v>321332.09886403254</v>
      </c>
      <c r="AD80" s="3">
        <f t="shared" si="67"/>
        <v>330972.06182995351</v>
      </c>
      <c r="AE80" s="3">
        <f t="shared" si="67"/>
        <v>340901.22368485213</v>
      </c>
      <c r="AF80" s="3">
        <f t="shared" si="67"/>
        <v>351128.26039539772</v>
      </c>
      <c r="AG80" s="3">
        <f t="shared" si="67"/>
        <v>361662.10820725968</v>
      </c>
      <c r="AH80" s="3">
        <f t="shared" si="67"/>
        <v>372511.97145347745</v>
      </c>
      <c r="AI80" s="3">
        <f t="shared" si="67"/>
        <v>383687.3305970818</v>
      </c>
      <c r="AJ80" s="3">
        <f t="shared" si="67"/>
        <v>395197.95051499427</v>
      </c>
      <c r="AK80" s="3">
        <f t="shared" si="67"/>
        <v>407053.88903044409</v>
      </c>
      <c r="AL80" s="3">
        <f t="shared" si="67"/>
        <v>419265.50570135744</v>
      </c>
    </row>
    <row r="81" spans="2:38" x14ac:dyDescent="0.3">
      <c r="B81" s="4">
        <v>41</v>
      </c>
      <c r="C81" s="3">
        <f>'RIA framework'!D28</f>
        <v>164000</v>
      </c>
      <c r="D81" s="3">
        <f t="shared" ref="D81:AL81" si="68">C81*(1+$C$6)</f>
        <v>168920</v>
      </c>
      <c r="E81" s="3">
        <f t="shared" si="68"/>
        <v>173987.6</v>
      </c>
      <c r="F81" s="3">
        <f t="shared" si="68"/>
        <v>179207.228</v>
      </c>
      <c r="G81" s="3">
        <f t="shared" si="68"/>
        <v>184583.44484000001</v>
      </c>
      <c r="H81" s="3">
        <f t="shared" si="68"/>
        <v>190120.94818520002</v>
      </c>
      <c r="I81" s="3">
        <f t="shared" si="68"/>
        <v>195824.57663075603</v>
      </c>
      <c r="J81" s="3">
        <f t="shared" si="68"/>
        <v>201699.3139296787</v>
      </c>
      <c r="K81" s="3">
        <f t="shared" si="68"/>
        <v>207750.29334756907</v>
      </c>
      <c r="L81" s="3">
        <f t="shared" si="68"/>
        <v>213982.80214799615</v>
      </c>
      <c r="M81" s="3">
        <f t="shared" si="68"/>
        <v>220402.28621243604</v>
      </c>
      <c r="N81" s="3">
        <f t="shared" si="68"/>
        <v>227014.35479880913</v>
      </c>
      <c r="O81" s="3">
        <f t="shared" si="68"/>
        <v>233824.7854427734</v>
      </c>
      <c r="P81" s="3">
        <f t="shared" si="68"/>
        <v>240839.5290060566</v>
      </c>
      <c r="Q81" s="3">
        <f t="shared" si="68"/>
        <v>248064.71487623831</v>
      </c>
      <c r="R81" s="3">
        <f t="shared" si="68"/>
        <v>255506.65632252546</v>
      </c>
      <c r="S81" s="3">
        <f t="shared" si="68"/>
        <v>263171.85601220123</v>
      </c>
      <c r="T81" s="3">
        <f t="shared" si="68"/>
        <v>271067.01169256726</v>
      </c>
      <c r="U81" s="3">
        <f t="shared" si="68"/>
        <v>279199.02204334427</v>
      </c>
      <c r="V81" s="3">
        <f t="shared" si="68"/>
        <v>287574.99270464462</v>
      </c>
      <c r="W81" s="3">
        <f t="shared" si="68"/>
        <v>296202.24248578399</v>
      </c>
      <c r="X81" s="3">
        <f t="shared" si="68"/>
        <v>305088.30976035754</v>
      </c>
      <c r="Y81" s="3">
        <f t="shared" si="68"/>
        <v>314240.95905316831</v>
      </c>
      <c r="Z81" s="3">
        <f t="shared" si="68"/>
        <v>323668.18782476336</v>
      </c>
      <c r="AA81" s="3">
        <f t="shared" si="68"/>
        <v>333378.23345950624</v>
      </c>
      <c r="AB81" s="3">
        <f t="shared" si="68"/>
        <v>343379.58046329144</v>
      </c>
      <c r="AC81" s="3">
        <f t="shared" si="68"/>
        <v>353680.96787719021</v>
      </c>
      <c r="AD81" s="3">
        <f t="shared" si="68"/>
        <v>364291.39691350592</v>
      </c>
      <c r="AE81" s="3">
        <f t="shared" si="68"/>
        <v>375220.13882091112</v>
      </c>
      <c r="AF81" s="3">
        <f t="shared" si="68"/>
        <v>386476.74298553844</v>
      </c>
      <c r="AG81" s="3">
        <f t="shared" si="68"/>
        <v>398071.04527510458</v>
      </c>
      <c r="AH81" s="3">
        <f t="shared" si="68"/>
        <v>410013.17663335771</v>
      </c>
      <c r="AI81" s="3">
        <f t="shared" si="68"/>
        <v>422313.57193235843</v>
      </c>
      <c r="AJ81" s="3">
        <f t="shared" si="68"/>
        <v>434982.9790903292</v>
      </c>
      <c r="AK81" s="3">
        <f t="shared" si="68"/>
        <v>448032.46846303908</v>
      </c>
      <c r="AL81" s="3">
        <f t="shared" si="68"/>
        <v>461473.44251693028</v>
      </c>
    </row>
    <row r="82" spans="2:38" x14ac:dyDescent="0.3">
      <c r="B82" s="4">
        <v>42</v>
      </c>
      <c r="C82" s="3">
        <f>'RIA framework'!D29</f>
        <v>179000</v>
      </c>
      <c r="D82" s="3">
        <f t="shared" ref="D82:AL82" si="69">C82*(1+$C$6)</f>
        <v>184370</v>
      </c>
      <c r="E82" s="3">
        <f t="shared" si="69"/>
        <v>189901.1</v>
      </c>
      <c r="F82" s="3">
        <f t="shared" si="69"/>
        <v>195598.133</v>
      </c>
      <c r="G82" s="3">
        <f t="shared" si="69"/>
        <v>201466.07699</v>
      </c>
      <c r="H82" s="3">
        <f t="shared" si="69"/>
        <v>207510.05929970002</v>
      </c>
      <c r="I82" s="3">
        <f t="shared" si="69"/>
        <v>213735.36107869103</v>
      </c>
      <c r="J82" s="3">
        <f t="shared" si="69"/>
        <v>220147.42191105176</v>
      </c>
      <c r="K82" s="3">
        <f t="shared" si="69"/>
        <v>226751.84456838333</v>
      </c>
      <c r="L82" s="3">
        <f t="shared" si="69"/>
        <v>233554.39990543484</v>
      </c>
      <c r="M82" s="3">
        <f t="shared" si="69"/>
        <v>240561.0319025979</v>
      </c>
      <c r="N82" s="3">
        <f t="shared" si="69"/>
        <v>247777.86285967584</v>
      </c>
      <c r="O82" s="3">
        <f t="shared" si="69"/>
        <v>255211.19874546613</v>
      </c>
      <c r="P82" s="3">
        <f t="shared" si="69"/>
        <v>262867.53470783011</v>
      </c>
      <c r="Q82" s="3">
        <f t="shared" si="69"/>
        <v>270753.56074906501</v>
      </c>
      <c r="R82" s="3">
        <f t="shared" si="69"/>
        <v>278876.16757153696</v>
      </c>
      <c r="S82" s="3">
        <f t="shared" si="69"/>
        <v>287242.45259868307</v>
      </c>
      <c r="T82" s="3">
        <f t="shared" si="69"/>
        <v>295859.72617664357</v>
      </c>
      <c r="U82" s="3">
        <f t="shared" si="69"/>
        <v>304735.51796194288</v>
      </c>
      <c r="V82" s="3">
        <f t="shared" si="69"/>
        <v>313877.58350080118</v>
      </c>
      <c r="W82" s="3">
        <f t="shared" si="69"/>
        <v>323293.91100582521</v>
      </c>
      <c r="X82" s="3">
        <f t="shared" si="69"/>
        <v>332992.728336</v>
      </c>
      <c r="Y82" s="3">
        <f t="shared" si="69"/>
        <v>342982.51018608001</v>
      </c>
      <c r="Z82" s="3">
        <f t="shared" si="69"/>
        <v>353271.9854916624</v>
      </c>
      <c r="AA82" s="3">
        <f t="shared" si="69"/>
        <v>363870.14505641226</v>
      </c>
      <c r="AB82" s="3">
        <f t="shared" si="69"/>
        <v>374786.24940810463</v>
      </c>
      <c r="AC82" s="3">
        <f t="shared" si="69"/>
        <v>386029.83689034777</v>
      </c>
      <c r="AD82" s="3">
        <f t="shared" si="69"/>
        <v>397610.7319970582</v>
      </c>
      <c r="AE82" s="3">
        <f t="shared" si="69"/>
        <v>409539.05395696993</v>
      </c>
      <c r="AF82" s="3">
        <f t="shared" si="69"/>
        <v>421825.22557567904</v>
      </c>
      <c r="AG82" s="3">
        <f t="shared" si="69"/>
        <v>434479.98234294943</v>
      </c>
      <c r="AH82" s="3">
        <f t="shared" si="69"/>
        <v>447514.38181323791</v>
      </c>
      <c r="AI82" s="3">
        <f t="shared" si="69"/>
        <v>460939.81326763507</v>
      </c>
      <c r="AJ82" s="3">
        <f t="shared" si="69"/>
        <v>474768.00766566413</v>
      </c>
      <c r="AK82" s="3">
        <f t="shared" si="69"/>
        <v>489011.04789563408</v>
      </c>
      <c r="AL82" s="3">
        <f t="shared" si="69"/>
        <v>503681.37933250313</v>
      </c>
    </row>
    <row r="83" spans="2:38" x14ac:dyDescent="0.3">
      <c r="B83" s="4">
        <v>43</v>
      </c>
      <c r="C83" s="3">
        <f>'RIA framework'!D30</f>
        <v>195000</v>
      </c>
      <c r="D83" s="3">
        <f t="shared" ref="D83:AL83" si="70">C83*(1+$C$6)</f>
        <v>200850</v>
      </c>
      <c r="E83" s="3">
        <f t="shared" si="70"/>
        <v>206875.5</v>
      </c>
      <c r="F83" s="3">
        <f t="shared" si="70"/>
        <v>213081.76500000001</v>
      </c>
      <c r="G83" s="3">
        <f t="shared" si="70"/>
        <v>219474.21795000002</v>
      </c>
      <c r="H83" s="3">
        <f t="shared" si="70"/>
        <v>226058.44448850004</v>
      </c>
      <c r="I83" s="3">
        <f t="shared" si="70"/>
        <v>232840.19782315506</v>
      </c>
      <c r="J83" s="3">
        <f t="shared" si="70"/>
        <v>239825.40375784971</v>
      </c>
      <c r="K83" s="3">
        <f t="shared" si="70"/>
        <v>247020.16587058522</v>
      </c>
      <c r="L83" s="3">
        <f t="shared" si="70"/>
        <v>254430.77084670277</v>
      </c>
      <c r="M83" s="3">
        <f t="shared" si="70"/>
        <v>262063.69397210385</v>
      </c>
      <c r="N83" s="3">
        <f t="shared" si="70"/>
        <v>269925.60479126696</v>
      </c>
      <c r="O83" s="3">
        <f t="shared" si="70"/>
        <v>278023.372935005</v>
      </c>
      <c r="P83" s="3">
        <f t="shared" si="70"/>
        <v>286364.07412305515</v>
      </c>
      <c r="Q83" s="3">
        <f t="shared" si="70"/>
        <v>294954.9963467468</v>
      </c>
      <c r="R83" s="3">
        <f t="shared" si="70"/>
        <v>303803.64623714919</v>
      </c>
      <c r="S83" s="3">
        <f t="shared" si="70"/>
        <v>312917.75562426366</v>
      </c>
      <c r="T83" s="3">
        <f t="shared" si="70"/>
        <v>322305.28829299158</v>
      </c>
      <c r="U83" s="3">
        <f t="shared" si="70"/>
        <v>331974.44694178132</v>
      </c>
      <c r="V83" s="3">
        <f t="shared" si="70"/>
        <v>341933.68035003479</v>
      </c>
      <c r="W83" s="3">
        <f t="shared" si="70"/>
        <v>352191.69076053583</v>
      </c>
      <c r="X83" s="3">
        <f t="shared" si="70"/>
        <v>362757.44148335193</v>
      </c>
      <c r="Y83" s="3">
        <f t="shared" si="70"/>
        <v>373640.16472785251</v>
      </c>
      <c r="Z83" s="3">
        <f t="shared" si="70"/>
        <v>384849.36966968811</v>
      </c>
      <c r="AA83" s="3">
        <f t="shared" si="70"/>
        <v>396394.85075977875</v>
      </c>
      <c r="AB83" s="3">
        <f t="shared" si="70"/>
        <v>408286.69628257211</v>
      </c>
      <c r="AC83" s="3">
        <f t="shared" si="70"/>
        <v>420535.29717104929</v>
      </c>
      <c r="AD83" s="3">
        <f t="shared" si="70"/>
        <v>433151.35608618078</v>
      </c>
      <c r="AE83" s="3">
        <f t="shared" si="70"/>
        <v>446145.89676876622</v>
      </c>
      <c r="AF83" s="3">
        <f t="shared" si="70"/>
        <v>459530.2736718292</v>
      </c>
      <c r="AG83" s="3">
        <f t="shared" si="70"/>
        <v>473316.18188198411</v>
      </c>
      <c r="AH83" s="3">
        <f t="shared" si="70"/>
        <v>487515.66733844363</v>
      </c>
      <c r="AI83" s="3">
        <f t="shared" si="70"/>
        <v>502141.13735859696</v>
      </c>
      <c r="AJ83" s="3">
        <f t="shared" si="70"/>
        <v>517205.37147935486</v>
      </c>
      <c r="AK83" s="3">
        <f t="shared" si="70"/>
        <v>532721.53262373549</v>
      </c>
      <c r="AL83" s="3">
        <f t="shared" si="70"/>
        <v>548703.17860244762</v>
      </c>
    </row>
    <row r="84" spans="2:38" x14ac:dyDescent="0.3">
      <c r="B84" s="4">
        <v>44</v>
      </c>
      <c r="C84" s="3">
        <f>'RIA framework'!D31</f>
        <v>213000</v>
      </c>
      <c r="D84" s="3">
        <f t="shared" ref="D84:AL84" si="71">C84*(1+$C$6)</f>
        <v>219390</v>
      </c>
      <c r="E84" s="3">
        <f t="shared" si="71"/>
        <v>225971.7</v>
      </c>
      <c r="F84" s="3">
        <f t="shared" si="71"/>
        <v>232750.85100000002</v>
      </c>
      <c r="G84" s="3">
        <f t="shared" si="71"/>
        <v>239733.37653000004</v>
      </c>
      <c r="H84" s="3">
        <f t="shared" si="71"/>
        <v>246925.37782590004</v>
      </c>
      <c r="I84" s="3">
        <f t="shared" si="71"/>
        <v>254333.13916067703</v>
      </c>
      <c r="J84" s="3">
        <f t="shared" si="71"/>
        <v>261963.13333549735</v>
      </c>
      <c r="K84" s="3">
        <f t="shared" si="71"/>
        <v>269822.02733556228</v>
      </c>
      <c r="L84" s="3">
        <f t="shared" si="71"/>
        <v>277916.68815562915</v>
      </c>
      <c r="M84" s="3">
        <f t="shared" si="71"/>
        <v>286254.18880029803</v>
      </c>
      <c r="N84" s="3">
        <f t="shared" si="71"/>
        <v>294841.81446430698</v>
      </c>
      <c r="O84" s="3">
        <f t="shared" si="71"/>
        <v>303687.0688982362</v>
      </c>
      <c r="P84" s="3">
        <f t="shared" si="71"/>
        <v>312797.6809651833</v>
      </c>
      <c r="Q84" s="3">
        <f t="shared" si="71"/>
        <v>322181.61139413883</v>
      </c>
      <c r="R84" s="3">
        <f t="shared" si="71"/>
        <v>331847.059735963</v>
      </c>
      <c r="S84" s="3">
        <f t="shared" si="71"/>
        <v>341802.47152804187</v>
      </c>
      <c r="T84" s="3">
        <f t="shared" si="71"/>
        <v>352056.54567388311</v>
      </c>
      <c r="U84" s="3">
        <f t="shared" si="71"/>
        <v>362618.24204409961</v>
      </c>
      <c r="V84" s="3">
        <f t="shared" si="71"/>
        <v>373496.78930542263</v>
      </c>
      <c r="W84" s="3">
        <f t="shared" si="71"/>
        <v>384701.6929845853</v>
      </c>
      <c r="X84" s="3">
        <f t="shared" si="71"/>
        <v>396242.74377412285</v>
      </c>
      <c r="Y84" s="3">
        <f t="shared" si="71"/>
        <v>408130.02608734654</v>
      </c>
      <c r="Z84" s="3">
        <f t="shared" si="71"/>
        <v>420373.92686996696</v>
      </c>
      <c r="AA84" s="3">
        <f t="shared" si="71"/>
        <v>432985.144676066</v>
      </c>
      <c r="AB84" s="3">
        <f t="shared" si="71"/>
        <v>445974.69901634799</v>
      </c>
      <c r="AC84" s="3">
        <f t="shared" si="71"/>
        <v>459353.93998683844</v>
      </c>
      <c r="AD84" s="3">
        <f t="shared" si="71"/>
        <v>473134.55818644358</v>
      </c>
      <c r="AE84" s="3">
        <f t="shared" si="71"/>
        <v>487328.59493203688</v>
      </c>
      <c r="AF84" s="3">
        <f t="shared" si="71"/>
        <v>501948.45277999801</v>
      </c>
      <c r="AG84" s="3">
        <f t="shared" si="71"/>
        <v>517006.90636339795</v>
      </c>
      <c r="AH84" s="3">
        <f t="shared" si="71"/>
        <v>532517.11355429993</v>
      </c>
      <c r="AI84" s="3">
        <f t="shared" si="71"/>
        <v>548492.6269609289</v>
      </c>
      <c r="AJ84" s="3">
        <f t="shared" si="71"/>
        <v>564947.40576975676</v>
      </c>
      <c r="AK84" s="3">
        <f t="shared" si="71"/>
        <v>581895.82794284949</v>
      </c>
      <c r="AL84" s="3">
        <f t="shared" si="71"/>
        <v>599352.70278113498</v>
      </c>
    </row>
    <row r="85" spans="2:38" x14ac:dyDescent="0.3">
      <c r="B85" s="4">
        <v>45</v>
      </c>
      <c r="C85" s="3">
        <f>'RIA framework'!D32</f>
        <v>231000</v>
      </c>
      <c r="D85" s="3">
        <f t="shared" ref="D85:AL85" si="72">C85*(1+$C$6)</f>
        <v>237930</v>
      </c>
      <c r="E85" s="3">
        <f t="shared" si="72"/>
        <v>245067.9</v>
      </c>
      <c r="F85" s="3">
        <f t="shared" si="72"/>
        <v>252419.93700000001</v>
      </c>
      <c r="G85" s="3">
        <f t="shared" si="72"/>
        <v>259992.53511000003</v>
      </c>
      <c r="H85" s="3">
        <f t="shared" si="72"/>
        <v>267792.31116330001</v>
      </c>
      <c r="I85" s="3">
        <f t="shared" si="72"/>
        <v>275826.08049819904</v>
      </c>
      <c r="J85" s="3">
        <f t="shared" si="72"/>
        <v>284100.86291314504</v>
      </c>
      <c r="K85" s="3">
        <f t="shared" si="72"/>
        <v>292623.88880053943</v>
      </c>
      <c r="L85" s="3">
        <f t="shared" si="72"/>
        <v>301402.60546455561</v>
      </c>
      <c r="M85" s="3">
        <f t="shared" si="72"/>
        <v>310444.68362849229</v>
      </c>
      <c r="N85" s="3">
        <f t="shared" si="72"/>
        <v>319758.02413734706</v>
      </c>
      <c r="O85" s="3">
        <f t="shared" si="72"/>
        <v>329350.76486146747</v>
      </c>
      <c r="P85" s="3">
        <f t="shared" si="72"/>
        <v>339231.28780731151</v>
      </c>
      <c r="Q85" s="3">
        <f t="shared" si="72"/>
        <v>349408.22644153086</v>
      </c>
      <c r="R85" s="3">
        <f t="shared" si="72"/>
        <v>359890.47323477681</v>
      </c>
      <c r="S85" s="3">
        <f t="shared" si="72"/>
        <v>370687.18743182014</v>
      </c>
      <c r="T85" s="3">
        <f t="shared" si="72"/>
        <v>381807.80305477476</v>
      </c>
      <c r="U85" s="3">
        <f t="shared" si="72"/>
        <v>393262.03714641801</v>
      </c>
      <c r="V85" s="3">
        <f t="shared" si="72"/>
        <v>405059.89826081053</v>
      </c>
      <c r="W85" s="3">
        <f t="shared" si="72"/>
        <v>417211.69520863483</v>
      </c>
      <c r="X85" s="3">
        <f t="shared" si="72"/>
        <v>429728.04606489389</v>
      </c>
      <c r="Y85" s="3">
        <f t="shared" si="72"/>
        <v>442619.8874468407</v>
      </c>
      <c r="Z85" s="3">
        <f t="shared" si="72"/>
        <v>455898.48407024593</v>
      </c>
      <c r="AA85" s="3">
        <f t="shared" si="72"/>
        <v>469575.43859235331</v>
      </c>
      <c r="AB85" s="3">
        <f t="shared" si="72"/>
        <v>483662.70175012393</v>
      </c>
      <c r="AC85" s="3">
        <f t="shared" si="72"/>
        <v>498172.58280262764</v>
      </c>
      <c r="AD85" s="3">
        <f t="shared" si="72"/>
        <v>513117.7602867065</v>
      </c>
      <c r="AE85" s="3">
        <f t="shared" si="72"/>
        <v>528511.29309530766</v>
      </c>
      <c r="AF85" s="3">
        <f t="shared" si="72"/>
        <v>544366.63188816688</v>
      </c>
      <c r="AG85" s="3">
        <f t="shared" si="72"/>
        <v>560697.63084481191</v>
      </c>
      <c r="AH85" s="3">
        <f t="shared" si="72"/>
        <v>577518.55977015628</v>
      </c>
      <c r="AI85" s="3">
        <f t="shared" si="72"/>
        <v>594844.11656326102</v>
      </c>
      <c r="AJ85" s="3">
        <f t="shared" si="72"/>
        <v>612689.44006015884</v>
      </c>
      <c r="AK85" s="3">
        <f t="shared" si="72"/>
        <v>631070.1232619636</v>
      </c>
      <c r="AL85" s="3">
        <f t="shared" si="72"/>
        <v>650002.22695982247</v>
      </c>
    </row>
    <row r="86" spans="2:38" x14ac:dyDescent="0.3">
      <c r="B86" s="4">
        <v>46</v>
      </c>
      <c r="C86" s="3">
        <f>'RIA framework'!D33</f>
        <v>250000</v>
      </c>
      <c r="D86" s="3">
        <f t="shared" ref="D86:AL86" si="73">C86*(1+$C$6)</f>
        <v>257500</v>
      </c>
      <c r="E86" s="3">
        <f t="shared" si="73"/>
        <v>265225</v>
      </c>
      <c r="F86" s="3">
        <f t="shared" si="73"/>
        <v>273181.75</v>
      </c>
      <c r="G86" s="3">
        <f t="shared" si="73"/>
        <v>281377.20250000001</v>
      </c>
      <c r="H86" s="3">
        <f t="shared" si="73"/>
        <v>289818.51857499999</v>
      </c>
      <c r="I86" s="3">
        <f t="shared" si="73"/>
        <v>298513.07413224998</v>
      </c>
      <c r="J86" s="3">
        <f t="shared" si="73"/>
        <v>307468.46635621751</v>
      </c>
      <c r="K86" s="3">
        <f t="shared" si="73"/>
        <v>316692.52034690406</v>
      </c>
      <c r="L86" s="3">
        <f t="shared" si="73"/>
        <v>326193.29595731117</v>
      </c>
      <c r="M86" s="3">
        <f t="shared" si="73"/>
        <v>335979.0948360305</v>
      </c>
      <c r="N86" s="3">
        <f t="shared" si="73"/>
        <v>346058.46768111142</v>
      </c>
      <c r="O86" s="3">
        <f t="shared" si="73"/>
        <v>356440.22171154479</v>
      </c>
      <c r="P86" s="3">
        <f t="shared" si="73"/>
        <v>367133.42836289114</v>
      </c>
      <c r="Q86" s="3">
        <f t="shared" si="73"/>
        <v>378147.43121377786</v>
      </c>
      <c r="R86" s="3">
        <f t="shared" si="73"/>
        <v>389491.85415019118</v>
      </c>
      <c r="S86" s="3">
        <f t="shared" si="73"/>
        <v>401176.60977469693</v>
      </c>
      <c r="T86" s="3">
        <f t="shared" si="73"/>
        <v>413211.90806793782</v>
      </c>
      <c r="U86" s="3">
        <f t="shared" si="73"/>
        <v>425608.26530997595</v>
      </c>
      <c r="V86" s="3">
        <f t="shared" si="73"/>
        <v>438376.51326927525</v>
      </c>
      <c r="W86" s="3">
        <f t="shared" si="73"/>
        <v>451527.80866735353</v>
      </c>
      <c r="X86" s="3">
        <f t="shared" si="73"/>
        <v>465073.64292737417</v>
      </c>
      <c r="Y86" s="3">
        <f t="shared" si="73"/>
        <v>479025.85221519542</v>
      </c>
      <c r="Z86" s="3">
        <f t="shared" si="73"/>
        <v>493396.62778165127</v>
      </c>
      <c r="AA86" s="3">
        <f t="shared" si="73"/>
        <v>508198.5266151008</v>
      </c>
      <c r="AB86" s="3">
        <f t="shared" si="73"/>
        <v>523444.48241355381</v>
      </c>
      <c r="AC86" s="3">
        <f t="shared" si="73"/>
        <v>539147.8168859604</v>
      </c>
      <c r="AD86" s="3">
        <f t="shared" si="73"/>
        <v>555322.25139253924</v>
      </c>
      <c r="AE86" s="3">
        <f t="shared" si="73"/>
        <v>571981.91893431544</v>
      </c>
      <c r="AF86" s="3">
        <f t="shared" si="73"/>
        <v>589141.37650234497</v>
      </c>
      <c r="AG86" s="3">
        <f t="shared" si="73"/>
        <v>606815.61779741535</v>
      </c>
      <c r="AH86" s="3">
        <f t="shared" si="73"/>
        <v>625020.08633133781</v>
      </c>
      <c r="AI86" s="3">
        <f t="shared" si="73"/>
        <v>643770.68892127799</v>
      </c>
      <c r="AJ86" s="3">
        <f t="shared" si="73"/>
        <v>663083.80958891637</v>
      </c>
      <c r="AK86" s="3">
        <f t="shared" si="73"/>
        <v>682976.32387658383</v>
      </c>
      <c r="AL86" s="3">
        <f t="shared" si="73"/>
        <v>703465.61359288136</v>
      </c>
    </row>
    <row r="87" spans="2:38" x14ac:dyDescent="0.3">
      <c r="B87" s="4">
        <v>47</v>
      </c>
      <c r="C87" s="3">
        <f>'RIA framework'!D34</f>
        <v>271000</v>
      </c>
      <c r="D87" s="3">
        <f t="shared" ref="D87:AL87" si="74">C87*(1+$C$6)</f>
        <v>279130</v>
      </c>
      <c r="E87" s="3">
        <f t="shared" si="74"/>
        <v>287503.90000000002</v>
      </c>
      <c r="F87" s="3">
        <f t="shared" si="74"/>
        <v>296129.01700000005</v>
      </c>
      <c r="G87" s="3">
        <f t="shared" si="74"/>
        <v>305012.88751000009</v>
      </c>
      <c r="H87" s="3">
        <f t="shared" si="74"/>
        <v>314163.27413530007</v>
      </c>
      <c r="I87" s="3">
        <f t="shared" si="74"/>
        <v>323588.1723593591</v>
      </c>
      <c r="J87" s="3">
        <f t="shared" si="74"/>
        <v>333295.81753013987</v>
      </c>
      <c r="K87" s="3">
        <f t="shared" si="74"/>
        <v>343294.69205604406</v>
      </c>
      <c r="L87" s="3">
        <f t="shared" si="74"/>
        <v>353593.53281772538</v>
      </c>
      <c r="M87" s="3">
        <f t="shared" si="74"/>
        <v>364201.33880225715</v>
      </c>
      <c r="N87" s="3">
        <f t="shared" si="74"/>
        <v>375127.37896632485</v>
      </c>
      <c r="O87" s="3">
        <f t="shared" si="74"/>
        <v>386381.20033531461</v>
      </c>
      <c r="P87" s="3">
        <f t="shared" si="74"/>
        <v>397972.63634537405</v>
      </c>
      <c r="Q87" s="3">
        <f t="shared" si="74"/>
        <v>409911.81543573528</v>
      </c>
      <c r="R87" s="3">
        <f t="shared" si="74"/>
        <v>422209.16989880736</v>
      </c>
      <c r="S87" s="3">
        <f t="shared" si="74"/>
        <v>434875.44499577157</v>
      </c>
      <c r="T87" s="3">
        <f t="shared" si="74"/>
        <v>447921.7083456447</v>
      </c>
      <c r="U87" s="3">
        <f t="shared" si="74"/>
        <v>461359.35959601408</v>
      </c>
      <c r="V87" s="3">
        <f t="shared" si="74"/>
        <v>475200.1403838945</v>
      </c>
      <c r="W87" s="3">
        <f t="shared" si="74"/>
        <v>489456.14459541137</v>
      </c>
      <c r="X87" s="3">
        <f t="shared" si="74"/>
        <v>504139.82893327373</v>
      </c>
      <c r="Y87" s="3">
        <f t="shared" si="74"/>
        <v>519264.02380127198</v>
      </c>
      <c r="Z87" s="3">
        <f t="shared" si="74"/>
        <v>534841.94451531011</v>
      </c>
      <c r="AA87" s="3">
        <f t="shared" si="74"/>
        <v>550887.20285076939</v>
      </c>
      <c r="AB87" s="3">
        <f t="shared" si="74"/>
        <v>567413.81893629243</v>
      </c>
      <c r="AC87" s="3">
        <f t="shared" si="74"/>
        <v>584436.23350438126</v>
      </c>
      <c r="AD87" s="3">
        <f t="shared" si="74"/>
        <v>601969.32050951268</v>
      </c>
      <c r="AE87" s="3">
        <f t="shared" si="74"/>
        <v>620028.40012479806</v>
      </c>
      <c r="AF87" s="3">
        <f t="shared" si="74"/>
        <v>638629.25212854205</v>
      </c>
      <c r="AG87" s="3">
        <f t="shared" si="74"/>
        <v>657788.12969239836</v>
      </c>
      <c r="AH87" s="3">
        <f t="shared" si="74"/>
        <v>677521.77358317038</v>
      </c>
      <c r="AI87" s="3">
        <f t="shared" si="74"/>
        <v>697847.42679066549</v>
      </c>
      <c r="AJ87" s="3">
        <f t="shared" si="74"/>
        <v>718782.84959438548</v>
      </c>
      <c r="AK87" s="3">
        <f t="shared" si="74"/>
        <v>740346.33508221712</v>
      </c>
      <c r="AL87" s="3">
        <f t="shared" si="74"/>
        <v>762556.72513468366</v>
      </c>
    </row>
    <row r="88" spans="2:38" x14ac:dyDescent="0.3">
      <c r="B88" s="4">
        <v>48</v>
      </c>
      <c r="C88" s="3">
        <f>'RIA framework'!D35</f>
        <v>292000</v>
      </c>
      <c r="D88" s="3">
        <f t="shared" ref="D88:AL88" si="75">C88*(1+$C$6)</f>
        <v>300760</v>
      </c>
      <c r="E88" s="3">
        <f t="shared" si="75"/>
        <v>309782.8</v>
      </c>
      <c r="F88" s="3">
        <f t="shared" si="75"/>
        <v>319076.28399999999</v>
      </c>
      <c r="G88" s="3">
        <f t="shared" si="75"/>
        <v>328648.57251999999</v>
      </c>
      <c r="H88" s="3">
        <f t="shared" si="75"/>
        <v>338508.02969559998</v>
      </c>
      <c r="I88" s="3">
        <f t="shared" si="75"/>
        <v>348663.27058646799</v>
      </c>
      <c r="J88" s="3">
        <f t="shared" si="75"/>
        <v>359123.16870406206</v>
      </c>
      <c r="K88" s="3">
        <f t="shared" si="75"/>
        <v>369896.86376518395</v>
      </c>
      <c r="L88" s="3">
        <f t="shared" si="75"/>
        <v>380993.76967813948</v>
      </c>
      <c r="M88" s="3">
        <f t="shared" si="75"/>
        <v>392423.58276848367</v>
      </c>
      <c r="N88" s="3">
        <f t="shared" si="75"/>
        <v>404196.29025153822</v>
      </c>
      <c r="O88" s="3">
        <f t="shared" si="75"/>
        <v>416322.17895908438</v>
      </c>
      <c r="P88" s="3">
        <f t="shared" si="75"/>
        <v>428811.8443278569</v>
      </c>
      <c r="Q88" s="3">
        <f t="shared" si="75"/>
        <v>441676.19965769263</v>
      </c>
      <c r="R88" s="3">
        <f t="shared" si="75"/>
        <v>454926.48564742343</v>
      </c>
      <c r="S88" s="3">
        <f t="shared" si="75"/>
        <v>468574.28021684615</v>
      </c>
      <c r="T88" s="3">
        <f t="shared" si="75"/>
        <v>482631.50862335152</v>
      </c>
      <c r="U88" s="3">
        <f t="shared" si="75"/>
        <v>497110.4538820521</v>
      </c>
      <c r="V88" s="3">
        <f t="shared" si="75"/>
        <v>512023.76749851368</v>
      </c>
      <c r="W88" s="3">
        <f t="shared" si="75"/>
        <v>527384.48052346916</v>
      </c>
      <c r="X88" s="3">
        <f t="shared" si="75"/>
        <v>543206.01493917324</v>
      </c>
      <c r="Y88" s="3">
        <f t="shared" si="75"/>
        <v>559502.19538734842</v>
      </c>
      <c r="Z88" s="3">
        <f t="shared" si="75"/>
        <v>576287.26124896889</v>
      </c>
      <c r="AA88" s="3">
        <f t="shared" si="75"/>
        <v>593575.87908643798</v>
      </c>
      <c r="AB88" s="3">
        <f t="shared" si="75"/>
        <v>611383.15545903111</v>
      </c>
      <c r="AC88" s="3">
        <f t="shared" si="75"/>
        <v>629724.65012280201</v>
      </c>
      <c r="AD88" s="3">
        <f t="shared" si="75"/>
        <v>648616.38962648611</v>
      </c>
      <c r="AE88" s="3">
        <f t="shared" si="75"/>
        <v>668074.88131528068</v>
      </c>
      <c r="AF88" s="3">
        <f t="shared" si="75"/>
        <v>688117.12775473914</v>
      </c>
      <c r="AG88" s="3">
        <f t="shared" si="75"/>
        <v>708760.64158738137</v>
      </c>
      <c r="AH88" s="3">
        <f t="shared" si="75"/>
        <v>730023.46083500283</v>
      </c>
      <c r="AI88" s="3">
        <f t="shared" si="75"/>
        <v>751924.16466005298</v>
      </c>
      <c r="AJ88" s="3">
        <f t="shared" si="75"/>
        <v>774481.88959985459</v>
      </c>
      <c r="AK88" s="3">
        <f t="shared" si="75"/>
        <v>797716.34628785029</v>
      </c>
      <c r="AL88" s="3">
        <f t="shared" si="75"/>
        <v>821647.83667648584</v>
      </c>
    </row>
    <row r="89" spans="2:38" x14ac:dyDescent="0.3">
      <c r="B89" s="4">
        <v>49</v>
      </c>
      <c r="C89" s="3">
        <f>'RIA framework'!D36</f>
        <v>315000</v>
      </c>
      <c r="D89" s="3">
        <f t="shared" ref="D89:AL89" si="76">C89*(1+$C$6)</f>
        <v>324450</v>
      </c>
      <c r="E89" s="3">
        <f t="shared" si="76"/>
        <v>334183.5</v>
      </c>
      <c r="F89" s="3">
        <f t="shared" si="76"/>
        <v>344209.005</v>
      </c>
      <c r="G89" s="3">
        <f t="shared" si="76"/>
        <v>354535.27515</v>
      </c>
      <c r="H89" s="3">
        <f t="shared" si="76"/>
        <v>365171.33340450004</v>
      </c>
      <c r="I89" s="3">
        <f t="shared" si="76"/>
        <v>376126.47340663505</v>
      </c>
      <c r="J89" s="3">
        <f t="shared" si="76"/>
        <v>387410.26760883414</v>
      </c>
      <c r="K89" s="3">
        <f t="shared" si="76"/>
        <v>399032.57563709916</v>
      </c>
      <c r="L89" s="3">
        <f t="shared" si="76"/>
        <v>411003.55290621216</v>
      </c>
      <c r="M89" s="3">
        <f t="shared" si="76"/>
        <v>423333.65949339856</v>
      </c>
      <c r="N89" s="3">
        <f t="shared" si="76"/>
        <v>436033.66927820054</v>
      </c>
      <c r="O89" s="3">
        <f t="shared" si="76"/>
        <v>449114.67935654655</v>
      </c>
      <c r="P89" s="3">
        <f t="shared" si="76"/>
        <v>462588.11973724293</v>
      </c>
      <c r="Q89" s="3">
        <f t="shared" si="76"/>
        <v>476465.76332936023</v>
      </c>
      <c r="R89" s="3">
        <f t="shared" si="76"/>
        <v>490759.73622924107</v>
      </c>
      <c r="S89" s="3">
        <f t="shared" si="76"/>
        <v>505482.52831611829</v>
      </c>
      <c r="T89" s="3">
        <f t="shared" si="76"/>
        <v>520647.00416560186</v>
      </c>
      <c r="U89" s="3">
        <f t="shared" si="76"/>
        <v>536266.41429056996</v>
      </c>
      <c r="V89" s="3">
        <f t="shared" si="76"/>
        <v>552354.40671928704</v>
      </c>
      <c r="W89" s="3">
        <f t="shared" si="76"/>
        <v>568925.03892086563</v>
      </c>
      <c r="X89" s="3">
        <f t="shared" si="76"/>
        <v>585992.79008849163</v>
      </c>
      <c r="Y89" s="3">
        <f t="shared" si="76"/>
        <v>603572.57379114639</v>
      </c>
      <c r="Z89" s="3">
        <f t="shared" si="76"/>
        <v>621679.75100488076</v>
      </c>
      <c r="AA89" s="3">
        <f t="shared" si="76"/>
        <v>640330.14353502716</v>
      </c>
      <c r="AB89" s="3">
        <f t="shared" si="76"/>
        <v>659540.04784107802</v>
      </c>
      <c r="AC89" s="3">
        <f t="shared" si="76"/>
        <v>679326.24927631032</v>
      </c>
      <c r="AD89" s="3">
        <f t="shared" si="76"/>
        <v>699706.03675459966</v>
      </c>
      <c r="AE89" s="3">
        <f t="shared" si="76"/>
        <v>720697.21785723767</v>
      </c>
      <c r="AF89" s="3">
        <f t="shared" si="76"/>
        <v>742318.13439295487</v>
      </c>
      <c r="AG89" s="3">
        <f t="shared" si="76"/>
        <v>764587.67842474359</v>
      </c>
      <c r="AH89" s="3">
        <f t="shared" si="76"/>
        <v>787525.30877748586</v>
      </c>
      <c r="AI89" s="3">
        <f t="shared" si="76"/>
        <v>811151.06804081041</v>
      </c>
      <c r="AJ89" s="3">
        <f t="shared" si="76"/>
        <v>835485.60008203471</v>
      </c>
      <c r="AK89" s="3">
        <f t="shared" si="76"/>
        <v>860550.16808449582</v>
      </c>
      <c r="AL89" s="3">
        <f t="shared" si="76"/>
        <v>886366.67312703072</v>
      </c>
    </row>
    <row r="90" spans="2:38" x14ac:dyDescent="0.3">
      <c r="B90" s="4">
        <v>50</v>
      </c>
      <c r="C90" s="3">
        <f>'RIA framework'!D37</f>
        <v>339000</v>
      </c>
      <c r="D90" s="3">
        <f t="shared" ref="D90:AL90" si="77">C90*(1+$C$6)</f>
        <v>349170</v>
      </c>
      <c r="E90" s="3">
        <f t="shared" si="77"/>
        <v>359645.10000000003</v>
      </c>
      <c r="F90" s="3">
        <f t="shared" si="77"/>
        <v>370434.45300000004</v>
      </c>
      <c r="G90" s="3">
        <f t="shared" si="77"/>
        <v>381547.48659000004</v>
      </c>
      <c r="H90" s="3">
        <f t="shared" si="77"/>
        <v>392993.91118770005</v>
      </c>
      <c r="I90" s="3">
        <f t="shared" si="77"/>
        <v>404783.72852333105</v>
      </c>
      <c r="J90" s="3">
        <f t="shared" si="77"/>
        <v>416927.24037903099</v>
      </c>
      <c r="K90" s="3">
        <f t="shared" si="77"/>
        <v>429435.05759040191</v>
      </c>
      <c r="L90" s="3">
        <f t="shared" si="77"/>
        <v>442318.109318114</v>
      </c>
      <c r="M90" s="3">
        <f t="shared" si="77"/>
        <v>455587.65259765746</v>
      </c>
      <c r="N90" s="3">
        <f t="shared" si="77"/>
        <v>469255.2821755872</v>
      </c>
      <c r="O90" s="3">
        <f t="shared" si="77"/>
        <v>483332.94064085482</v>
      </c>
      <c r="P90" s="3">
        <f t="shared" si="77"/>
        <v>497832.92886008049</v>
      </c>
      <c r="Q90" s="3">
        <f t="shared" si="77"/>
        <v>512767.91672588291</v>
      </c>
      <c r="R90" s="3">
        <f t="shared" si="77"/>
        <v>528150.95422765939</v>
      </c>
      <c r="S90" s="3">
        <f t="shared" si="77"/>
        <v>543995.48285448924</v>
      </c>
      <c r="T90" s="3">
        <f t="shared" si="77"/>
        <v>560315.34734012396</v>
      </c>
      <c r="U90" s="3">
        <f t="shared" si="77"/>
        <v>577124.80776032771</v>
      </c>
      <c r="V90" s="3">
        <f t="shared" si="77"/>
        <v>594438.55199313757</v>
      </c>
      <c r="W90" s="3">
        <f t="shared" si="77"/>
        <v>612271.70855293167</v>
      </c>
      <c r="X90" s="3">
        <f t="shared" si="77"/>
        <v>630639.85980951961</v>
      </c>
      <c r="Y90" s="3">
        <f t="shared" si="77"/>
        <v>649559.05560380523</v>
      </c>
      <c r="Z90" s="3">
        <f t="shared" si="77"/>
        <v>669045.82727191935</v>
      </c>
      <c r="AA90" s="3">
        <f t="shared" si="77"/>
        <v>689117.20209007699</v>
      </c>
      <c r="AB90" s="3">
        <f t="shared" si="77"/>
        <v>709790.71815277927</v>
      </c>
      <c r="AC90" s="3">
        <f t="shared" si="77"/>
        <v>731084.43969736272</v>
      </c>
      <c r="AD90" s="3">
        <f t="shared" si="77"/>
        <v>753016.97288828366</v>
      </c>
      <c r="AE90" s="3">
        <f t="shared" si="77"/>
        <v>775607.4820749322</v>
      </c>
      <c r="AF90" s="3">
        <f t="shared" si="77"/>
        <v>798875.70653718023</v>
      </c>
      <c r="AG90" s="3">
        <f t="shared" si="77"/>
        <v>822841.97773329564</v>
      </c>
      <c r="AH90" s="3">
        <f t="shared" si="77"/>
        <v>847527.23706529452</v>
      </c>
      <c r="AI90" s="3">
        <f t="shared" si="77"/>
        <v>872953.05417725339</v>
      </c>
      <c r="AJ90" s="3">
        <f t="shared" si="77"/>
        <v>899141.64580257097</v>
      </c>
      <c r="AK90" s="3">
        <f t="shared" si="77"/>
        <v>926115.89517664816</v>
      </c>
      <c r="AL90" s="3">
        <f t="shared" si="77"/>
        <v>953899.3720319476</v>
      </c>
    </row>
    <row r="91" spans="2:38" x14ac:dyDescent="0.3">
      <c r="B91" s="4">
        <v>51</v>
      </c>
      <c r="C91" s="3">
        <f>'RIA framework'!D38</f>
        <v>364000</v>
      </c>
      <c r="D91" s="3">
        <f t="shared" ref="D91:AL91" si="78">C91*(1+$C$6)</f>
        <v>374920</v>
      </c>
      <c r="E91" s="3">
        <f t="shared" si="78"/>
        <v>386167.60000000003</v>
      </c>
      <c r="F91" s="3">
        <f t="shared" si="78"/>
        <v>397752.62800000003</v>
      </c>
      <c r="G91" s="3">
        <f t="shared" si="78"/>
        <v>409685.20684000006</v>
      </c>
      <c r="H91" s="3">
        <f t="shared" si="78"/>
        <v>421975.76304520009</v>
      </c>
      <c r="I91" s="3">
        <f t="shared" si="78"/>
        <v>434635.03593655612</v>
      </c>
      <c r="J91" s="3">
        <f t="shared" si="78"/>
        <v>447674.08701465279</v>
      </c>
      <c r="K91" s="3">
        <f t="shared" si="78"/>
        <v>461104.30962509237</v>
      </c>
      <c r="L91" s="3">
        <f t="shared" si="78"/>
        <v>474937.43891384517</v>
      </c>
      <c r="M91" s="3">
        <f t="shared" si="78"/>
        <v>489185.56208126055</v>
      </c>
      <c r="N91" s="3">
        <f t="shared" si="78"/>
        <v>503861.12894369836</v>
      </c>
      <c r="O91" s="3">
        <f t="shared" si="78"/>
        <v>518976.96281200933</v>
      </c>
      <c r="P91" s="3">
        <f t="shared" si="78"/>
        <v>534546.27169636963</v>
      </c>
      <c r="Q91" s="3">
        <f t="shared" si="78"/>
        <v>550582.65984726069</v>
      </c>
      <c r="R91" s="3">
        <f t="shared" si="78"/>
        <v>567100.13964267855</v>
      </c>
      <c r="S91" s="3">
        <f t="shared" si="78"/>
        <v>584113.14383195888</v>
      </c>
      <c r="T91" s="3">
        <f t="shared" si="78"/>
        <v>601636.53814691771</v>
      </c>
      <c r="U91" s="3">
        <f t="shared" si="78"/>
        <v>619685.63429132523</v>
      </c>
      <c r="V91" s="3">
        <f t="shared" si="78"/>
        <v>638276.20332006505</v>
      </c>
      <c r="W91" s="3">
        <f t="shared" si="78"/>
        <v>657424.48941966705</v>
      </c>
      <c r="X91" s="3">
        <f t="shared" si="78"/>
        <v>677147.22410225705</v>
      </c>
      <c r="Y91" s="3">
        <f t="shared" si="78"/>
        <v>697461.64082532481</v>
      </c>
      <c r="Z91" s="3">
        <f t="shared" si="78"/>
        <v>718385.49005008454</v>
      </c>
      <c r="AA91" s="3">
        <f t="shared" si="78"/>
        <v>739937.0547515871</v>
      </c>
      <c r="AB91" s="3">
        <f t="shared" si="78"/>
        <v>762135.16639413475</v>
      </c>
      <c r="AC91" s="3">
        <f t="shared" si="78"/>
        <v>784999.22138595884</v>
      </c>
      <c r="AD91" s="3">
        <f t="shared" si="78"/>
        <v>808549.19802753767</v>
      </c>
      <c r="AE91" s="3">
        <f t="shared" si="78"/>
        <v>832805.67396836379</v>
      </c>
      <c r="AF91" s="3">
        <f t="shared" si="78"/>
        <v>857789.84418741474</v>
      </c>
      <c r="AG91" s="3">
        <f t="shared" si="78"/>
        <v>883523.53951303719</v>
      </c>
      <c r="AH91" s="3">
        <f t="shared" si="78"/>
        <v>910029.24569842836</v>
      </c>
      <c r="AI91" s="3">
        <f t="shared" si="78"/>
        <v>937330.12306938122</v>
      </c>
      <c r="AJ91" s="3">
        <f t="shared" si="78"/>
        <v>965450.02676146268</v>
      </c>
      <c r="AK91" s="3">
        <f t="shared" si="78"/>
        <v>994413.52756430663</v>
      </c>
      <c r="AL91" s="3">
        <f t="shared" si="78"/>
        <v>1024245.9333912359</v>
      </c>
    </row>
    <row r="92" spans="2:38" x14ac:dyDescent="0.3">
      <c r="B92" s="4">
        <v>52</v>
      </c>
      <c r="C92" s="3">
        <f>'RIA framework'!D39</f>
        <v>390000</v>
      </c>
      <c r="D92" s="3">
        <f t="shared" ref="D92:AL92" si="79">C92*(1+$C$6)</f>
        <v>401700</v>
      </c>
      <c r="E92" s="3">
        <f t="shared" si="79"/>
        <v>413751</v>
      </c>
      <c r="F92" s="3">
        <f t="shared" si="79"/>
        <v>426163.53</v>
      </c>
      <c r="G92" s="3">
        <f t="shared" si="79"/>
        <v>438948.43590000004</v>
      </c>
      <c r="H92" s="3">
        <f t="shared" si="79"/>
        <v>452116.88897700008</v>
      </c>
      <c r="I92" s="3">
        <f t="shared" si="79"/>
        <v>465680.39564631012</v>
      </c>
      <c r="J92" s="3">
        <f t="shared" si="79"/>
        <v>479650.80751569942</v>
      </c>
      <c r="K92" s="3">
        <f t="shared" si="79"/>
        <v>494040.33174117043</v>
      </c>
      <c r="L92" s="3">
        <f t="shared" si="79"/>
        <v>508861.54169340554</v>
      </c>
      <c r="M92" s="3">
        <f t="shared" si="79"/>
        <v>524127.3879442077</v>
      </c>
      <c r="N92" s="3">
        <f t="shared" si="79"/>
        <v>539851.20958253392</v>
      </c>
      <c r="O92" s="3">
        <f t="shared" si="79"/>
        <v>556046.74587001</v>
      </c>
      <c r="P92" s="3">
        <f t="shared" si="79"/>
        <v>572728.1482461103</v>
      </c>
      <c r="Q92" s="3">
        <f t="shared" si="79"/>
        <v>589909.99269349361</v>
      </c>
      <c r="R92" s="3">
        <f t="shared" si="79"/>
        <v>607607.29247429839</v>
      </c>
      <c r="S92" s="3">
        <f t="shared" si="79"/>
        <v>625835.51124852733</v>
      </c>
      <c r="T92" s="3">
        <f t="shared" si="79"/>
        <v>644610.57658598316</v>
      </c>
      <c r="U92" s="3">
        <f t="shared" si="79"/>
        <v>663948.89388356265</v>
      </c>
      <c r="V92" s="3">
        <f t="shared" si="79"/>
        <v>683867.36070006958</v>
      </c>
      <c r="W92" s="3">
        <f t="shared" si="79"/>
        <v>704383.38152107166</v>
      </c>
      <c r="X92" s="3">
        <f t="shared" si="79"/>
        <v>725514.88296670385</v>
      </c>
      <c r="Y92" s="3">
        <f t="shared" si="79"/>
        <v>747280.32945570501</v>
      </c>
      <c r="Z92" s="3">
        <f t="shared" si="79"/>
        <v>769698.73933937622</v>
      </c>
      <c r="AA92" s="3">
        <f t="shared" si="79"/>
        <v>792789.70151955751</v>
      </c>
      <c r="AB92" s="3">
        <f t="shared" si="79"/>
        <v>816573.39256514423</v>
      </c>
      <c r="AC92" s="3">
        <f t="shared" si="79"/>
        <v>841070.59434209857</v>
      </c>
      <c r="AD92" s="3">
        <f t="shared" si="79"/>
        <v>866302.71217236156</v>
      </c>
      <c r="AE92" s="3">
        <f t="shared" si="79"/>
        <v>892291.79353753245</v>
      </c>
      <c r="AF92" s="3">
        <f t="shared" si="79"/>
        <v>919060.5473436584</v>
      </c>
      <c r="AG92" s="3">
        <f t="shared" si="79"/>
        <v>946632.36376396823</v>
      </c>
      <c r="AH92" s="3">
        <f t="shared" si="79"/>
        <v>975031.33467688726</v>
      </c>
      <c r="AI92" s="3">
        <f t="shared" si="79"/>
        <v>1004282.2747171939</v>
      </c>
      <c r="AJ92" s="3">
        <f t="shared" si="79"/>
        <v>1034410.7429587097</v>
      </c>
      <c r="AK92" s="3">
        <f t="shared" si="79"/>
        <v>1065443.065247471</v>
      </c>
      <c r="AL92" s="3">
        <f t="shared" si="79"/>
        <v>1097406.3572048952</v>
      </c>
    </row>
    <row r="93" spans="2:38" x14ac:dyDescent="0.3">
      <c r="B93" s="4">
        <v>53</v>
      </c>
      <c r="C93" s="3">
        <f>'RIA framework'!D40</f>
        <v>417000</v>
      </c>
      <c r="D93" s="3">
        <f t="shared" ref="D93:AL93" si="80">C93*(1+$C$6)</f>
        <v>429510</v>
      </c>
      <c r="E93" s="3">
        <f t="shared" si="80"/>
        <v>442395.3</v>
      </c>
      <c r="F93" s="3">
        <f t="shared" si="80"/>
        <v>455667.15899999999</v>
      </c>
      <c r="G93" s="3">
        <f t="shared" si="80"/>
        <v>469337.17376999999</v>
      </c>
      <c r="H93" s="3">
        <f t="shared" si="80"/>
        <v>483417.28898309998</v>
      </c>
      <c r="I93" s="3">
        <f t="shared" si="80"/>
        <v>497919.80765259301</v>
      </c>
      <c r="J93" s="3">
        <f t="shared" si="80"/>
        <v>512857.40188217082</v>
      </c>
      <c r="K93" s="3">
        <f t="shared" si="80"/>
        <v>528243.12393863592</v>
      </c>
      <c r="L93" s="3">
        <f t="shared" si="80"/>
        <v>544090.41765679501</v>
      </c>
      <c r="M93" s="3">
        <f t="shared" si="80"/>
        <v>560413.13018649886</v>
      </c>
      <c r="N93" s="3">
        <f t="shared" si="80"/>
        <v>577225.52409209381</v>
      </c>
      <c r="O93" s="3">
        <f t="shared" si="80"/>
        <v>594542.2898148566</v>
      </c>
      <c r="P93" s="3">
        <f t="shared" si="80"/>
        <v>612378.55850930233</v>
      </c>
      <c r="Q93" s="3">
        <f t="shared" si="80"/>
        <v>630749.91526458145</v>
      </c>
      <c r="R93" s="3">
        <f t="shared" si="80"/>
        <v>649672.4127225189</v>
      </c>
      <c r="S93" s="3">
        <f t="shared" si="80"/>
        <v>669162.58510419447</v>
      </c>
      <c r="T93" s="3">
        <f t="shared" si="80"/>
        <v>689237.46265732031</v>
      </c>
      <c r="U93" s="3">
        <f t="shared" si="80"/>
        <v>709914.58653703996</v>
      </c>
      <c r="V93" s="3">
        <f t="shared" si="80"/>
        <v>731212.02413315116</v>
      </c>
      <c r="W93" s="3">
        <f t="shared" si="80"/>
        <v>753148.38485714572</v>
      </c>
      <c r="X93" s="3">
        <f t="shared" si="80"/>
        <v>775742.83640286012</v>
      </c>
      <c r="Y93" s="3">
        <f t="shared" si="80"/>
        <v>799015.12149494595</v>
      </c>
      <c r="Z93" s="3">
        <f t="shared" si="80"/>
        <v>822985.57513979438</v>
      </c>
      <c r="AA93" s="3">
        <f t="shared" si="80"/>
        <v>847675.14239398821</v>
      </c>
      <c r="AB93" s="3">
        <f t="shared" si="80"/>
        <v>873105.39666580793</v>
      </c>
      <c r="AC93" s="3">
        <f t="shared" si="80"/>
        <v>899298.55856578215</v>
      </c>
      <c r="AD93" s="3">
        <f t="shared" si="80"/>
        <v>926277.51532275567</v>
      </c>
      <c r="AE93" s="3">
        <f t="shared" si="80"/>
        <v>954065.8407824384</v>
      </c>
      <c r="AF93" s="3">
        <f t="shared" si="80"/>
        <v>982687.81600591156</v>
      </c>
      <c r="AG93" s="3">
        <f t="shared" si="80"/>
        <v>1012168.450486089</v>
      </c>
      <c r="AH93" s="3">
        <f t="shared" si="80"/>
        <v>1042533.5040006717</v>
      </c>
      <c r="AI93" s="3">
        <f t="shared" si="80"/>
        <v>1073809.5091206918</v>
      </c>
      <c r="AJ93" s="3">
        <f t="shared" si="80"/>
        <v>1106023.7943943127</v>
      </c>
      <c r="AK93" s="3">
        <f t="shared" si="80"/>
        <v>1139204.508226142</v>
      </c>
      <c r="AL93" s="3">
        <f t="shared" si="80"/>
        <v>1173380.6434729262</v>
      </c>
    </row>
    <row r="94" spans="2:38" x14ac:dyDescent="0.3">
      <c r="B94" s="4">
        <v>54</v>
      </c>
      <c r="C94" s="3">
        <f>'RIA framework'!D41</f>
        <v>446000</v>
      </c>
      <c r="D94" s="3">
        <f t="shared" ref="D94:AL94" si="81">C94*(1+$C$6)</f>
        <v>459380</v>
      </c>
      <c r="E94" s="3">
        <f t="shared" si="81"/>
        <v>473161.4</v>
      </c>
      <c r="F94" s="3">
        <f t="shared" si="81"/>
        <v>487356.24200000003</v>
      </c>
      <c r="G94" s="3">
        <f t="shared" si="81"/>
        <v>501976.92926000006</v>
      </c>
      <c r="H94" s="3">
        <f t="shared" si="81"/>
        <v>517036.23713780008</v>
      </c>
      <c r="I94" s="3">
        <f t="shared" si="81"/>
        <v>532547.32425193407</v>
      </c>
      <c r="J94" s="3">
        <f t="shared" si="81"/>
        <v>548523.74397949211</v>
      </c>
      <c r="K94" s="3">
        <f t="shared" si="81"/>
        <v>564979.4562988769</v>
      </c>
      <c r="L94" s="3">
        <f t="shared" si="81"/>
        <v>581928.83998784318</v>
      </c>
      <c r="M94" s="3">
        <f t="shared" si="81"/>
        <v>599386.70518747845</v>
      </c>
      <c r="N94" s="3">
        <f t="shared" si="81"/>
        <v>617368.30634310283</v>
      </c>
      <c r="O94" s="3">
        <f t="shared" si="81"/>
        <v>635889.35553339589</v>
      </c>
      <c r="P94" s="3">
        <f t="shared" si="81"/>
        <v>654966.03619939776</v>
      </c>
      <c r="Q94" s="3">
        <f t="shared" si="81"/>
        <v>674615.0172853797</v>
      </c>
      <c r="R94" s="3">
        <f t="shared" si="81"/>
        <v>694853.46780394111</v>
      </c>
      <c r="S94" s="3">
        <f t="shared" si="81"/>
        <v>715699.07183805935</v>
      </c>
      <c r="T94" s="3">
        <f t="shared" si="81"/>
        <v>737170.04399320111</v>
      </c>
      <c r="U94" s="3">
        <f t="shared" si="81"/>
        <v>759285.14531299716</v>
      </c>
      <c r="V94" s="3">
        <f t="shared" si="81"/>
        <v>782063.6996723871</v>
      </c>
      <c r="W94" s="3">
        <f t="shared" si="81"/>
        <v>805525.6106625587</v>
      </c>
      <c r="X94" s="3">
        <f t="shared" si="81"/>
        <v>829691.37898243545</v>
      </c>
      <c r="Y94" s="3">
        <f t="shared" si="81"/>
        <v>854582.1203519085</v>
      </c>
      <c r="Z94" s="3">
        <f t="shared" si="81"/>
        <v>880219.58396246575</v>
      </c>
      <c r="AA94" s="3">
        <f t="shared" si="81"/>
        <v>906626.17148133973</v>
      </c>
      <c r="AB94" s="3">
        <f t="shared" si="81"/>
        <v>933824.95662577997</v>
      </c>
      <c r="AC94" s="3">
        <f t="shared" si="81"/>
        <v>961839.70532455342</v>
      </c>
      <c r="AD94" s="3">
        <f t="shared" si="81"/>
        <v>990694.89648429002</v>
      </c>
      <c r="AE94" s="3">
        <f t="shared" si="81"/>
        <v>1020415.7433788187</v>
      </c>
      <c r="AF94" s="3">
        <f t="shared" si="81"/>
        <v>1051028.2156801834</v>
      </c>
      <c r="AG94" s="3">
        <f t="shared" si="81"/>
        <v>1082559.062150589</v>
      </c>
      <c r="AH94" s="3">
        <f t="shared" si="81"/>
        <v>1115035.8340151065</v>
      </c>
      <c r="AI94" s="3">
        <f t="shared" si="81"/>
        <v>1148486.9090355597</v>
      </c>
      <c r="AJ94" s="3">
        <f t="shared" si="81"/>
        <v>1182941.5163066266</v>
      </c>
      <c r="AK94" s="3">
        <f t="shared" si="81"/>
        <v>1218429.7617958253</v>
      </c>
      <c r="AL94" s="3">
        <f t="shared" si="81"/>
        <v>1254982.6546497</v>
      </c>
    </row>
    <row r="95" spans="2:38" x14ac:dyDescent="0.3">
      <c r="B95" s="4">
        <v>55</v>
      </c>
      <c r="C95" s="3">
        <f>'RIA framework'!D42</f>
        <v>476000</v>
      </c>
      <c r="D95" s="3">
        <f t="shared" ref="D95:AL95" si="82">C95*(1+$C$6)</f>
        <v>490280</v>
      </c>
      <c r="E95" s="3">
        <f t="shared" si="82"/>
        <v>504988.4</v>
      </c>
      <c r="F95" s="3">
        <f t="shared" si="82"/>
        <v>520138.05200000003</v>
      </c>
      <c r="G95" s="3">
        <f t="shared" si="82"/>
        <v>535742.19356000004</v>
      </c>
      <c r="H95" s="3">
        <f t="shared" si="82"/>
        <v>551814.45936680003</v>
      </c>
      <c r="I95" s="3">
        <f t="shared" si="82"/>
        <v>568368.89314780408</v>
      </c>
      <c r="J95" s="3">
        <f t="shared" si="82"/>
        <v>585419.95994223817</v>
      </c>
      <c r="K95" s="3">
        <f t="shared" si="82"/>
        <v>602982.55874050537</v>
      </c>
      <c r="L95" s="3">
        <f t="shared" si="82"/>
        <v>621072.03550272051</v>
      </c>
      <c r="M95" s="3">
        <f t="shared" si="82"/>
        <v>639704.19656780211</v>
      </c>
      <c r="N95" s="3">
        <f t="shared" si="82"/>
        <v>658895.32246483618</v>
      </c>
      <c r="O95" s="3">
        <f t="shared" si="82"/>
        <v>678662.1821387813</v>
      </c>
      <c r="P95" s="3">
        <f t="shared" si="82"/>
        <v>699022.04760294477</v>
      </c>
      <c r="Q95" s="3">
        <f t="shared" si="82"/>
        <v>719992.7090310331</v>
      </c>
      <c r="R95" s="3">
        <f t="shared" si="82"/>
        <v>741592.49030196411</v>
      </c>
      <c r="S95" s="3">
        <f t="shared" si="82"/>
        <v>763840.26501102303</v>
      </c>
      <c r="T95" s="3">
        <f t="shared" si="82"/>
        <v>786755.47296135372</v>
      </c>
      <c r="U95" s="3">
        <f t="shared" si="82"/>
        <v>810358.13715019438</v>
      </c>
      <c r="V95" s="3">
        <f t="shared" si="82"/>
        <v>834668.88126470021</v>
      </c>
      <c r="W95" s="3">
        <f t="shared" si="82"/>
        <v>859708.94770264125</v>
      </c>
      <c r="X95" s="3">
        <f t="shared" si="82"/>
        <v>885500.21613372047</v>
      </c>
      <c r="Y95" s="3">
        <f t="shared" si="82"/>
        <v>912065.22261773213</v>
      </c>
      <c r="Z95" s="3">
        <f t="shared" si="82"/>
        <v>939427.17929626408</v>
      </c>
      <c r="AA95" s="3">
        <f t="shared" si="82"/>
        <v>967609.994675152</v>
      </c>
      <c r="AB95" s="3">
        <f t="shared" si="82"/>
        <v>996638.2945154066</v>
      </c>
      <c r="AC95" s="3">
        <f t="shared" si="82"/>
        <v>1026537.4433508688</v>
      </c>
      <c r="AD95" s="3">
        <f t="shared" si="82"/>
        <v>1057333.5666513948</v>
      </c>
      <c r="AE95" s="3">
        <f t="shared" si="82"/>
        <v>1089053.5736509366</v>
      </c>
      <c r="AF95" s="3">
        <f t="shared" si="82"/>
        <v>1121725.1808604647</v>
      </c>
      <c r="AG95" s="3">
        <f t="shared" si="82"/>
        <v>1155376.9362862788</v>
      </c>
      <c r="AH95" s="3">
        <f t="shared" si="82"/>
        <v>1190038.2443748671</v>
      </c>
      <c r="AI95" s="3">
        <f t="shared" si="82"/>
        <v>1225739.391706113</v>
      </c>
      <c r="AJ95" s="3">
        <f t="shared" si="82"/>
        <v>1262511.5734572965</v>
      </c>
      <c r="AK95" s="3">
        <f t="shared" si="82"/>
        <v>1300386.9206610154</v>
      </c>
      <c r="AL95" s="3">
        <f t="shared" si="82"/>
        <v>1339398.5282808458</v>
      </c>
    </row>
    <row r="96" spans="2:38" x14ac:dyDescent="0.3">
      <c r="B96" s="4">
        <v>56</v>
      </c>
      <c r="C96" s="3">
        <f>'RIA framework'!D43</f>
        <v>508000</v>
      </c>
      <c r="D96" s="3">
        <f t="shared" ref="D96:AL96" si="83">C96*(1+$C$6)</f>
        <v>523240</v>
      </c>
      <c r="E96" s="3">
        <f t="shared" si="83"/>
        <v>538937.20000000007</v>
      </c>
      <c r="F96" s="3">
        <f t="shared" si="83"/>
        <v>555105.31600000011</v>
      </c>
      <c r="G96" s="3">
        <f t="shared" si="83"/>
        <v>571758.47548000014</v>
      </c>
      <c r="H96" s="3">
        <f t="shared" si="83"/>
        <v>588911.22974440013</v>
      </c>
      <c r="I96" s="3">
        <f t="shared" si="83"/>
        <v>606578.5666367322</v>
      </c>
      <c r="J96" s="3">
        <f t="shared" si="83"/>
        <v>624775.92363583413</v>
      </c>
      <c r="K96" s="3">
        <f t="shared" si="83"/>
        <v>643519.20134490915</v>
      </c>
      <c r="L96" s="3">
        <f t="shared" si="83"/>
        <v>662824.77738525649</v>
      </c>
      <c r="M96" s="3">
        <f t="shared" si="83"/>
        <v>682709.52070681425</v>
      </c>
      <c r="N96" s="3">
        <f t="shared" si="83"/>
        <v>703190.80632801866</v>
      </c>
      <c r="O96" s="3">
        <f t="shared" si="83"/>
        <v>724286.53051785927</v>
      </c>
      <c r="P96" s="3">
        <f t="shared" si="83"/>
        <v>746015.12643339508</v>
      </c>
      <c r="Q96" s="3">
        <f t="shared" si="83"/>
        <v>768395.58022639691</v>
      </c>
      <c r="R96" s="3">
        <f t="shared" si="83"/>
        <v>791447.4476331888</v>
      </c>
      <c r="S96" s="3">
        <f t="shared" si="83"/>
        <v>815190.87106218445</v>
      </c>
      <c r="T96" s="3">
        <f t="shared" si="83"/>
        <v>839646.59719404997</v>
      </c>
      <c r="U96" s="3">
        <f t="shared" si="83"/>
        <v>864835.9951098715</v>
      </c>
      <c r="V96" s="3">
        <f t="shared" si="83"/>
        <v>890781.07496316766</v>
      </c>
      <c r="W96" s="3">
        <f t="shared" si="83"/>
        <v>917504.50721206272</v>
      </c>
      <c r="X96" s="3">
        <f t="shared" si="83"/>
        <v>945029.64242842468</v>
      </c>
      <c r="Y96" s="3">
        <f t="shared" si="83"/>
        <v>973380.53170127748</v>
      </c>
      <c r="Z96" s="3">
        <f t="shared" si="83"/>
        <v>1002581.9476523158</v>
      </c>
      <c r="AA96" s="3">
        <f t="shared" si="83"/>
        <v>1032659.4060818853</v>
      </c>
      <c r="AB96" s="3">
        <f t="shared" si="83"/>
        <v>1063639.188264342</v>
      </c>
      <c r="AC96" s="3">
        <f t="shared" si="83"/>
        <v>1095548.3639122723</v>
      </c>
      <c r="AD96" s="3">
        <f t="shared" si="83"/>
        <v>1128414.8148296406</v>
      </c>
      <c r="AE96" s="3">
        <f t="shared" si="83"/>
        <v>1162267.2592745298</v>
      </c>
      <c r="AF96" s="3">
        <f t="shared" si="83"/>
        <v>1197135.2770527657</v>
      </c>
      <c r="AG96" s="3">
        <f t="shared" si="83"/>
        <v>1233049.3353643487</v>
      </c>
      <c r="AH96" s="3">
        <f t="shared" si="83"/>
        <v>1270040.8154252793</v>
      </c>
      <c r="AI96" s="3">
        <f t="shared" si="83"/>
        <v>1308142.0398880378</v>
      </c>
      <c r="AJ96" s="3">
        <f t="shared" si="83"/>
        <v>1347386.3010846791</v>
      </c>
      <c r="AK96" s="3">
        <f t="shared" si="83"/>
        <v>1387807.8901172194</v>
      </c>
      <c r="AL96" s="3">
        <f t="shared" si="83"/>
        <v>1429442.1268207361</v>
      </c>
    </row>
    <row r="97" spans="2:38" x14ac:dyDescent="0.3">
      <c r="B97" s="4">
        <v>57</v>
      </c>
      <c r="C97" s="3">
        <f>'RIA framework'!D44</f>
        <v>541000</v>
      </c>
      <c r="D97" s="3">
        <f t="shared" ref="D97:AL97" si="84">C97*(1+$C$6)</f>
        <v>557230</v>
      </c>
      <c r="E97" s="3">
        <f t="shared" si="84"/>
        <v>573946.9</v>
      </c>
      <c r="F97" s="3">
        <f t="shared" si="84"/>
        <v>591165.30700000003</v>
      </c>
      <c r="G97" s="3">
        <f t="shared" si="84"/>
        <v>608900.26621000003</v>
      </c>
      <c r="H97" s="3">
        <f t="shared" si="84"/>
        <v>627167.27419630007</v>
      </c>
      <c r="I97" s="3">
        <f t="shared" si="84"/>
        <v>645982.29242218914</v>
      </c>
      <c r="J97" s="3">
        <f t="shared" si="84"/>
        <v>665361.76119485486</v>
      </c>
      <c r="K97" s="3">
        <f t="shared" si="84"/>
        <v>685322.61403070053</v>
      </c>
      <c r="L97" s="3">
        <f t="shared" si="84"/>
        <v>705882.29245162162</v>
      </c>
      <c r="M97" s="3">
        <f t="shared" si="84"/>
        <v>727058.76122517034</v>
      </c>
      <c r="N97" s="3">
        <f t="shared" si="84"/>
        <v>748870.52406192548</v>
      </c>
      <c r="O97" s="3">
        <f t="shared" si="84"/>
        <v>771336.63978378323</v>
      </c>
      <c r="P97" s="3">
        <f t="shared" si="84"/>
        <v>794476.73897729674</v>
      </c>
      <c r="Q97" s="3">
        <f t="shared" si="84"/>
        <v>818311.04114661564</v>
      </c>
      <c r="R97" s="3">
        <f t="shared" si="84"/>
        <v>842860.37238101417</v>
      </c>
      <c r="S97" s="3">
        <f t="shared" si="84"/>
        <v>868146.18355244456</v>
      </c>
      <c r="T97" s="3">
        <f t="shared" si="84"/>
        <v>894190.56905901793</v>
      </c>
      <c r="U97" s="3">
        <f t="shared" si="84"/>
        <v>921016.2861307885</v>
      </c>
      <c r="V97" s="3">
        <f t="shared" si="84"/>
        <v>948646.77471471217</v>
      </c>
      <c r="W97" s="3">
        <f t="shared" si="84"/>
        <v>977106.17795615352</v>
      </c>
      <c r="X97" s="3">
        <f t="shared" si="84"/>
        <v>1006419.3632948381</v>
      </c>
      <c r="Y97" s="3">
        <f t="shared" si="84"/>
        <v>1036611.9441936833</v>
      </c>
      <c r="Z97" s="3">
        <f t="shared" si="84"/>
        <v>1067710.302519494</v>
      </c>
      <c r="AA97" s="3">
        <f t="shared" si="84"/>
        <v>1099741.6115950788</v>
      </c>
      <c r="AB97" s="3">
        <f t="shared" si="84"/>
        <v>1132733.8599429312</v>
      </c>
      <c r="AC97" s="3">
        <f t="shared" si="84"/>
        <v>1166715.8757412191</v>
      </c>
      <c r="AD97" s="3">
        <f t="shared" si="84"/>
        <v>1201717.3520134557</v>
      </c>
      <c r="AE97" s="3">
        <f t="shared" si="84"/>
        <v>1237768.8725738593</v>
      </c>
      <c r="AF97" s="3">
        <f t="shared" si="84"/>
        <v>1274901.9387510752</v>
      </c>
      <c r="AG97" s="3">
        <f t="shared" si="84"/>
        <v>1313148.9969136075</v>
      </c>
      <c r="AH97" s="3">
        <f t="shared" si="84"/>
        <v>1352543.4668210158</v>
      </c>
      <c r="AI97" s="3">
        <f t="shared" si="84"/>
        <v>1393119.7708256464</v>
      </c>
      <c r="AJ97" s="3">
        <f t="shared" si="84"/>
        <v>1434913.3639504157</v>
      </c>
      <c r="AK97" s="3">
        <f t="shared" si="84"/>
        <v>1477960.7648689284</v>
      </c>
      <c r="AL97" s="3">
        <f t="shared" si="84"/>
        <v>1522299.5878149963</v>
      </c>
    </row>
    <row r="98" spans="2:38" x14ac:dyDescent="0.3">
      <c r="B98" s="4">
        <v>58</v>
      </c>
      <c r="C98" s="3">
        <f>'RIA framework'!D45</f>
        <v>576000</v>
      </c>
      <c r="D98" s="3">
        <f t="shared" ref="D98:AL98" si="85">C98*(1+$C$6)</f>
        <v>593280</v>
      </c>
      <c r="E98" s="3">
        <f t="shared" si="85"/>
        <v>611078.40000000002</v>
      </c>
      <c r="F98" s="3">
        <f t="shared" si="85"/>
        <v>629410.75200000009</v>
      </c>
      <c r="G98" s="3">
        <f t="shared" si="85"/>
        <v>648293.0745600001</v>
      </c>
      <c r="H98" s="3">
        <f t="shared" si="85"/>
        <v>667741.86679680017</v>
      </c>
      <c r="I98" s="3">
        <f t="shared" si="85"/>
        <v>687774.12280070421</v>
      </c>
      <c r="J98" s="3">
        <f t="shared" si="85"/>
        <v>708407.34648472536</v>
      </c>
      <c r="K98" s="3">
        <f t="shared" si="85"/>
        <v>729659.56687926711</v>
      </c>
      <c r="L98" s="3">
        <f t="shared" si="85"/>
        <v>751549.35388564516</v>
      </c>
      <c r="M98" s="3">
        <f t="shared" si="85"/>
        <v>774095.83450221457</v>
      </c>
      <c r="N98" s="3">
        <f t="shared" si="85"/>
        <v>797318.70953728107</v>
      </c>
      <c r="O98" s="3">
        <f t="shared" si="85"/>
        <v>821238.27082339954</v>
      </c>
      <c r="P98" s="3">
        <f t="shared" si="85"/>
        <v>845875.41894810158</v>
      </c>
      <c r="Q98" s="3">
        <f t="shared" si="85"/>
        <v>871251.68151654466</v>
      </c>
      <c r="R98" s="3">
        <f t="shared" si="85"/>
        <v>897389.231962041</v>
      </c>
      <c r="S98" s="3">
        <f t="shared" si="85"/>
        <v>924310.90892090229</v>
      </c>
      <c r="T98" s="3">
        <f t="shared" si="85"/>
        <v>952040.23618852941</v>
      </c>
      <c r="U98" s="3">
        <f t="shared" si="85"/>
        <v>980601.44327418529</v>
      </c>
      <c r="V98" s="3">
        <f t="shared" si="85"/>
        <v>1010019.4865724109</v>
      </c>
      <c r="W98" s="3">
        <f t="shared" si="85"/>
        <v>1040320.0711695832</v>
      </c>
      <c r="X98" s="3">
        <f t="shared" si="85"/>
        <v>1071529.6733046707</v>
      </c>
      <c r="Y98" s="3">
        <f t="shared" si="85"/>
        <v>1103675.5635038109</v>
      </c>
      <c r="Z98" s="3">
        <f t="shared" si="85"/>
        <v>1136785.8304089252</v>
      </c>
      <c r="AA98" s="3">
        <f t="shared" si="85"/>
        <v>1170889.4053211929</v>
      </c>
      <c r="AB98" s="3">
        <f t="shared" si="85"/>
        <v>1206016.0874808286</v>
      </c>
      <c r="AC98" s="3">
        <f t="shared" si="85"/>
        <v>1242196.5701052535</v>
      </c>
      <c r="AD98" s="3">
        <f t="shared" si="85"/>
        <v>1279462.4672084111</v>
      </c>
      <c r="AE98" s="3">
        <f t="shared" si="85"/>
        <v>1317846.3412246634</v>
      </c>
      <c r="AF98" s="3">
        <f t="shared" si="85"/>
        <v>1357381.7314614034</v>
      </c>
      <c r="AG98" s="3">
        <f t="shared" si="85"/>
        <v>1398103.1834052457</v>
      </c>
      <c r="AH98" s="3">
        <f t="shared" si="85"/>
        <v>1440046.2789074031</v>
      </c>
      <c r="AI98" s="3">
        <f t="shared" si="85"/>
        <v>1483247.6672746253</v>
      </c>
      <c r="AJ98" s="3">
        <f t="shared" si="85"/>
        <v>1527745.097292864</v>
      </c>
      <c r="AK98" s="3">
        <f t="shared" si="85"/>
        <v>1573577.45021165</v>
      </c>
      <c r="AL98" s="3">
        <f t="shared" si="85"/>
        <v>1620784.7737179995</v>
      </c>
    </row>
    <row r="99" spans="2:38" x14ac:dyDescent="0.3">
      <c r="B99" s="4">
        <v>59</v>
      </c>
      <c r="C99" s="3">
        <f>'RIA framework'!D46</f>
        <v>612000</v>
      </c>
      <c r="D99" s="3">
        <f t="shared" ref="D99:AL99" si="86">C99*(1+$C$6)</f>
        <v>630360</v>
      </c>
      <c r="E99" s="3">
        <f t="shared" si="86"/>
        <v>649270.80000000005</v>
      </c>
      <c r="F99" s="3">
        <f t="shared" si="86"/>
        <v>668748.92400000012</v>
      </c>
      <c r="G99" s="3">
        <f t="shared" si="86"/>
        <v>688811.39172000019</v>
      </c>
      <c r="H99" s="3">
        <f t="shared" si="86"/>
        <v>709475.73347160022</v>
      </c>
      <c r="I99" s="3">
        <f t="shared" si="86"/>
        <v>730760.00547574821</v>
      </c>
      <c r="J99" s="3">
        <f t="shared" si="86"/>
        <v>752682.80564002064</v>
      </c>
      <c r="K99" s="3">
        <f t="shared" si="86"/>
        <v>775263.28980922129</v>
      </c>
      <c r="L99" s="3">
        <f t="shared" si="86"/>
        <v>798521.18850349798</v>
      </c>
      <c r="M99" s="3">
        <f t="shared" si="86"/>
        <v>822476.82415860298</v>
      </c>
      <c r="N99" s="3">
        <f t="shared" si="86"/>
        <v>847151.12888336112</v>
      </c>
      <c r="O99" s="3">
        <f t="shared" si="86"/>
        <v>872565.66274986195</v>
      </c>
      <c r="P99" s="3">
        <f t="shared" si="86"/>
        <v>898742.63263235788</v>
      </c>
      <c r="Q99" s="3">
        <f t="shared" si="86"/>
        <v>925704.9116113286</v>
      </c>
      <c r="R99" s="3">
        <f t="shared" si="86"/>
        <v>953476.0589596685</v>
      </c>
      <c r="S99" s="3">
        <f t="shared" si="86"/>
        <v>982080.3407284586</v>
      </c>
      <c r="T99" s="3">
        <f t="shared" si="86"/>
        <v>1011542.7509503124</v>
      </c>
      <c r="U99" s="3">
        <f t="shared" si="86"/>
        <v>1041889.0334788217</v>
      </c>
      <c r="V99" s="3">
        <f t="shared" si="86"/>
        <v>1073145.7044831864</v>
      </c>
      <c r="W99" s="3">
        <f t="shared" si="86"/>
        <v>1105340.075617682</v>
      </c>
      <c r="X99" s="3">
        <f t="shared" si="86"/>
        <v>1138500.2778862123</v>
      </c>
      <c r="Y99" s="3">
        <f t="shared" si="86"/>
        <v>1172655.2862227987</v>
      </c>
      <c r="Z99" s="3">
        <f t="shared" si="86"/>
        <v>1207834.9448094827</v>
      </c>
      <c r="AA99" s="3">
        <f t="shared" si="86"/>
        <v>1244069.9931537672</v>
      </c>
      <c r="AB99" s="3">
        <f t="shared" si="86"/>
        <v>1281392.0929483802</v>
      </c>
      <c r="AC99" s="3">
        <f t="shared" si="86"/>
        <v>1319833.8557368317</v>
      </c>
      <c r="AD99" s="3">
        <f t="shared" si="86"/>
        <v>1359428.8714089366</v>
      </c>
      <c r="AE99" s="3">
        <f t="shared" si="86"/>
        <v>1400211.7375512046</v>
      </c>
      <c r="AF99" s="3">
        <f t="shared" si="86"/>
        <v>1442218.0896777408</v>
      </c>
      <c r="AG99" s="3">
        <f t="shared" si="86"/>
        <v>1485484.6323680731</v>
      </c>
      <c r="AH99" s="3">
        <f t="shared" si="86"/>
        <v>1530049.1713391154</v>
      </c>
      <c r="AI99" s="3">
        <f t="shared" si="86"/>
        <v>1575950.6464792888</v>
      </c>
      <c r="AJ99" s="3">
        <f t="shared" si="86"/>
        <v>1623229.1658736675</v>
      </c>
      <c r="AK99" s="3">
        <f t="shared" si="86"/>
        <v>1671926.0408498775</v>
      </c>
      <c r="AL99" s="3">
        <f t="shared" si="86"/>
        <v>1722083.822075374</v>
      </c>
    </row>
    <row r="100" spans="2:38" x14ac:dyDescent="0.3">
      <c r="B100" s="4">
        <v>60</v>
      </c>
      <c r="C100" s="3">
        <f>'RIA framework'!D47</f>
        <v>650000</v>
      </c>
      <c r="D100" s="3">
        <f t="shared" ref="D100:AL100" si="87">C100*(1+$C$6)</f>
        <v>669500</v>
      </c>
      <c r="E100" s="3">
        <f t="shared" si="87"/>
        <v>689585</v>
      </c>
      <c r="F100" s="3">
        <f t="shared" si="87"/>
        <v>710272.55</v>
      </c>
      <c r="G100" s="3">
        <f t="shared" si="87"/>
        <v>731580.72650000011</v>
      </c>
      <c r="H100" s="3">
        <f t="shared" si="87"/>
        <v>753528.14829500008</v>
      </c>
      <c r="I100" s="3">
        <f t="shared" si="87"/>
        <v>776133.9927438501</v>
      </c>
      <c r="J100" s="3">
        <f t="shared" si="87"/>
        <v>799418.01252616558</v>
      </c>
      <c r="K100" s="3">
        <f t="shared" si="87"/>
        <v>823400.55290195055</v>
      </c>
      <c r="L100" s="3">
        <f t="shared" si="87"/>
        <v>848102.5694890091</v>
      </c>
      <c r="M100" s="3">
        <f t="shared" si="87"/>
        <v>873545.64657367941</v>
      </c>
      <c r="N100" s="3">
        <f t="shared" si="87"/>
        <v>899752.01597088983</v>
      </c>
      <c r="O100" s="3">
        <f t="shared" si="87"/>
        <v>926744.57645001658</v>
      </c>
      <c r="P100" s="3">
        <f t="shared" si="87"/>
        <v>954546.91374351713</v>
      </c>
      <c r="Q100" s="3">
        <f t="shared" si="87"/>
        <v>983183.32115582272</v>
      </c>
      <c r="R100" s="3">
        <f t="shared" si="87"/>
        <v>1012678.8207904975</v>
      </c>
      <c r="S100" s="3">
        <f t="shared" si="87"/>
        <v>1043059.1854142124</v>
      </c>
      <c r="T100" s="3">
        <f t="shared" si="87"/>
        <v>1074350.9609766388</v>
      </c>
      <c r="U100" s="3">
        <f t="shared" si="87"/>
        <v>1106581.489805938</v>
      </c>
      <c r="V100" s="3">
        <f t="shared" si="87"/>
        <v>1139778.9345001162</v>
      </c>
      <c r="W100" s="3">
        <f t="shared" si="87"/>
        <v>1173972.3025351197</v>
      </c>
      <c r="X100" s="3">
        <f t="shared" si="87"/>
        <v>1209191.4716111734</v>
      </c>
      <c r="Y100" s="3">
        <f t="shared" si="87"/>
        <v>1245467.2157595085</v>
      </c>
      <c r="Z100" s="3">
        <f t="shared" si="87"/>
        <v>1282831.2322322938</v>
      </c>
      <c r="AA100" s="3">
        <f t="shared" si="87"/>
        <v>1321316.1691992627</v>
      </c>
      <c r="AB100" s="3">
        <f t="shared" si="87"/>
        <v>1360955.6542752406</v>
      </c>
      <c r="AC100" s="3">
        <f t="shared" si="87"/>
        <v>1401784.3239034978</v>
      </c>
      <c r="AD100" s="3">
        <f t="shared" si="87"/>
        <v>1443837.8536206027</v>
      </c>
      <c r="AE100" s="3">
        <f t="shared" si="87"/>
        <v>1487152.9892292209</v>
      </c>
      <c r="AF100" s="3">
        <f t="shared" si="87"/>
        <v>1531767.5789060974</v>
      </c>
      <c r="AG100" s="3">
        <f t="shared" si="87"/>
        <v>1577720.6062732805</v>
      </c>
      <c r="AH100" s="3">
        <f t="shared" si="87"/>
        <v>1625052.2244614789</v>
      </c>
      <c r="AI100" s="3">
        <f t="shared" si="87"/>
        <v>1673803.7911953232</v>
      </c>
      <c r="AJ100" s="3">
        <f t="shared" si="87"/>
        <v>1724017.904931183</v>
      </c>
      <c r="AK100" s="3">
        <f t="shared" si="87"/>
        <v>1775738.4420791185</v>
      </c>
      <c r="AL100" s="3">
        <f t="shared" si="87"/>
        <v>1829010.595341492</v>
      </c>
    </row>
    <row r="102" spans="2:38" x14ac:dyDescent="0.3">
      <c r="B102" s="42" t="s">
        <v>66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</row>
    <row r="103" spans="2:38" x14ac:dyDescent="0.3">
      <c r="B103" s="5" t="s">
        <v>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2:38" x14ac:dyDescent="0.3">
      <c r="B104" s="4">
        <v>18</v>
      </c>
      <c r="C104" s="3">
        <f>'RIA framework'!E5</f>
        <v>2500</v>
      </c>
      <c r="D104" s="3">
        <f t="shared" ref="D104:AL104" si="88">C104*(1+$C$6)</f>
        <v>2575</v>
      </c>
      <c r="E104" s="3">
        <f t="shared" si="88"/>
        <v>2652.25</v>
      </c>
      <c r="F104" s="3">
        <f t="shared" si="88"/>
        <v>2731.8175000000001</v>
      </c>
      <c r="G104" s="3">
        <f t="shared" si="88"/>
        <v>2813.7720250000002</v>
      </c>
      <c r="H104" s="3">
        <f t="shared" si="88"/>
        <v>2898.1851857500001</v>
      </c>
      <c r="I104" s="3">
        <f t="shared" si="88"/>
        <v>2985.1307413224999</v>
      </c>
      <c r="J104" s="3">
        <f t="shared" si="88"/>
        <v>3074.684663562175</v>
      </c>
      <c r="K104" s="3">
        <f t="shared" si="88"/>
        <v>3166.9252034690403</v>
      </c>
      <c r="L104" s="3">
        <f t="shared" si="88"/>
        <v>3261.9329595731115</v>
      </c>
      <c r="M104" s="3">
        <f t="shared" si="88"/>
        <v>3359.7909483603048</v>
      </c>
      <c r="N104" s="3">
        <f t="shared" si="88"/>
        <v>3460.5846768111142</v>
      </c>
      <c r="O104" s="3">
        <f t="shared" si="88"/>
        <v>3564.4022171154475</v>
      </c>
      <c r="P104" s="3">
        <f t="shared" si="88"/>
        <v>3671.3342836289112</v>
      </c>
      <c r="Q104" s="3">
        <f t="shared" si="88"/>
        <v>3781.4743121377787</v>
      </c>
      <c r="R104" s="3">
        <f t="shared" si="88"/>
        <v>3894.9185415019124</v>
      </c>
      <c r="S104" s="3">
        <f t="shared" si="88"/>
        <v>4011.76609774697</v>
      </c>
      <c r="T104" s="3">
        <f t="shared" si="88"/>
        <v>4132.1190806793793</v>
      </c>
      <c r="U104" s="3">
        <f t="shared" si="88"/>
        <v>4256.082653099761</v>
      </c>
      <c r="V104" s="3">
        <f t="shared" si="88"/>
        <v>4383.7651326927544</v>
      </c>
      <c r="W104" s="3">
        <f t="shared" si="88"/>
        <v>4515.2780866735375</v>
      </c>
      <c r="X104" s="3">
        <f t="shared" si="88"/>
        <v>4650.7364292737439</v>
      </c>
      <c r="Y104" s="3">
        <f t="shared" si="88"/>
        <v>4790.2585221519566</v>
      </c>
      <c r="Z104" s="3">
        <f t="shared" si="88"/>
        <v>4933.9662778165157</v>
      </c>
      <c r="AA104" s="3">
        <f t="shared" si="88"/>
        <v>5081.9852661510113</v>
      </c>
      <c r="AB104" s="3">
        <f t="shared" si="88"/>
        <v>5234.4448241355421</v>
      </c>
      <c r="AC104" s="3">
        <f t="shared" si="88"/>
        <v>5391.4781688596086</v>
      </c>
      <c r="AD104" s="3">
        <f t="shared" si="88"/>
        <v>5553.2225139253969</v>
      </c>
      <c r="AE104" s="3">
        <f t="shared" si="88"/>
        <v>5719.8191893431585</v>
      </c>
      <c r="AF104" s="3">
        <f t="shared" si="88"/>
        <v>5891.4137650234534</v>
      </c>
      <c r="AG104" s="3">
        <f t="shared" si="88"/>
        <v>6068.1561779741569</v>
      </c>
      <c r="AH104" s="3">
        <f t="shared" si="88"/>
        <v>6250.2008633133819</v>
      </c>
      <c r="AI104" s="3">
        <f t="shared" si="88"/>
        <v>6437.7068892127836</v>
      </c>
      <c r="AJ104" s="3">
        <f t="shared" si="88"/>
        <v>6630.8380958891676</v>
      </c>
      <c r="AK104" s="3">
        <f t="shared" si="88"/>
        <v>6829.7632387658432</v>
      </c>
      <c r="AL104" s="3">
        <f t="shared" si="88"/>
        <v>7034.6561359288189</v>
      </c>
    </row>
    <row r="105" spans="2:38" x14ac:dyDescent="0.3">
      <c r="B105" s="4">
        <v>19</v>
      </c>
      <c r="C105" s="3">
        <f>'RIA framework'!E6</f>
        <v>3100</v>
      </c>
      <c r="D105" s="3">
        <f t="shared" ref="D105:AL105" si="89">C105*(1+$C$6)</f>
        <v>3193</v>
      </c>
      <c r="E105" s="3">
        <f t="shared" si="89"/>
        <v>3288.79</v>
      </c>
      <c r="F105" s="3">
        <f t="shared" si="89"/>
        <v>3387.4537</v>
      </c>
      <c r="G105" s="3">
        <f t="shared" si="89"/>
        <v>3489.077311</v>
      </c>
      <c r="H105" s="3">
        <f t="shared" si="89"/>
        <v>3593.7496303299999</v>
      </c>
      <c r="I105" s="3">
        <f t="shared" si="89"/>
        <v>3701.5621192398999</v>
      </c>
      <c r="J105" s="3">
        <f t="shared" si="89"/>
        <v>3812.6089828170971</v>
      </c>
      <c r="K105" s="3">
        <f t="shared" si="89"/>
        <v>3926.9872523016102</v>
      </c>
      <c r="L105" s="3">
        <f t="shared" si="89"/>
        <v>4044.7968698706586</v>
      </c>
      <c r="M105" s="3">
        <f t="shared" si="89"/>
        <v>4166.1407759667782</v>
      </c>
      <c r="N105" s="3">
        <f t="shared" si="89"/>
        <v>4291.1249992457815</v>
      </c>
      <c r="O105" s="3">
        <f t="shared" si="89"/>
        <v>4419.8587492231554</v>
      </c>
      <c r="P105" s="3">
        <f t="shared" si="89"/>
        <v>4552.4545116998506</v>
      </c>
      <c r="Q105" s="3">
        <f t="shared" si="89"/>
        <v>4689.0281470508462</v>
      </c>
      <c r="R105" s="3">
        <f t="shared" si="89"/>
        <v>4829.6989914623719</v>
      </c>
      <c r="S105" s="3">
        <f t="shared" si="89"/>
        <v>4974.5899612062431</v>
      </c>
      <c r="T105" s="3">
        <f t="shared" si="89"/>
        <v>5123.8276600424306</v>
      </c>
      <c r="U105" s="3">
        <f t="shared" si="89"/>
        <v>5277.5424898437041</v>
      </c>
      <c r="V105" s="3">
        <f t="shared" si="89"/>
        <v>5435.8687645390155</v>
      </c>
      <c r="W105" s="3">
        <f t="shared" si="89"/>
        <v>5598.9448274751858</v>
      </c>
      <c r="X105" s="3">
        <f t="shared" si="89"/>
        <v>5766.9131722994416</v>
      </c>
      <c r="Y105" s="3">
        <f t="shared" si="89"/>
        <v>5939.9205674684254</v>
      </c>
      <c r="Z105" s="3">
        <f t="shared" si="89"/>
        <v>6118.1181844924786</v>
      </c>
      <c r="AA105" s="3">
        <f t="shared" si="89"/>
        <v>6301.6617300272528</v>
      </c>
      <c r="AB105" s="3">
        <f t="shared" si="89"/>
        <v>6490.7115819280707</v>
      </c>
      <c r="AC105" s="3">
        <f t="shared" si="89"/>
        <v>6685.4329293859128</v>
      </c>
      <c r="AD105" s="3">
        <f t="shared" si="89"/>
        <v>6885.9959172674908</v>
      </c>
      <c r="AE105" s="3">
        <f t="shared" si="89"/>
        <v>7092.5757947855154</v>
      </c>
      <c r="AF105" s="3">
        <f t="shared" si="89"/>
        <v>7305.3530686290815</v>
      </c>
      <c r="AG105" s="3">
        <f t="shared" si="89"/>
        <v>7524.5136606879541</v>
      </c>
      <c r="AH105" s="3">
        <f t="shared" si="89"/>
        <v>7750.2490705085929</v>
      </c>
      <c r="AI105" s="3">
        <f t="shared" si="89"/>
        <v>7982.7565426238507</v>
      </c>
      <c r="AJ105" s="3">
        <f t="shared" si="89"/>
        <v>8222.2392389025663</v>
      </c>
      <c r="AK105" s="3">
        <f t="shared" si="89"/>
        <v>8468.9064160696435</v>
      </c>
      <c r="AL105" s="3">
        <f t="shared" si="89"/>
        <v>8722.9736085517325</v>
      </c>
    </row>
    <row r="106" spans="2:38" x14ac:dyDescent="0.3">
      <c r="B106" s="4">
        <v>20</v>
      </c>
      <c r="C106" s="3">
        <f>'RIA framework'!E7</f>
        <v>3900</v>
      </c>
      <c r="D106" s="3">
        <f t="shared" ref="D106:AL106" si="90">C106*(1+$C$6)</f>
        <v>4017</v>
      </c>
      <c r="E106" s="3">
        <f t="shared" si="90"/>
        <v>4137.51</v>
      </c>
      <c r="F106" s="3">
        <f t="shared" si="90"/>
        <v>4261.6352999999999</v>
      </c>
      <c r="G106" s="3">
        <f t="shared" si="90"/>
        <v>4389.484359</v>
      </c>
      <c r="H106" s="3">
        <f t="shared" si="90"/>
        <v>4521.1688897700005</v>
      </c>
      <c r="I106" s="3">
        <f t="shared" si="90"/>
        <v>4656.8039564631008</v>
      </c>
      <c r="J106" s="3">
        <f t="shared" si="90"/>
        <v>4796.508075156994</v>
      </c>
      <c r="K106" s="3">
        <f t="shared" si="90"/>
        <v>4940.4033174117039</v>
      </c>
      <c r="L106" s="3">
        <f t="shared" si="90"/>
        <v>5088.6154169340552</v>
      </c>
      <c r="M106" s="3">
        <f t="shared" si="90"/>
        <v>5241.2738794420775</v>
      </c>
      <c r="N106" s="3">
        <f t="shared" si="90"/>
        <v>5398.5120958253401</v>
      </c>
      <c r="O106" s="3">
        <f t="shared" si="90"/>
        <v>5560.4674587001009</v>
      </c>
      <c r="P106" s="3">
        <f t="shared" si="90"/>
        <v>5727.2814824611041</v>
      </c>
      <c r="Q106" s="3">
        <f t="shared" si="90"/>
        <v>5899.0999269349377</v>
      </c>
      <c r="R106" s="3">
        <f t="shared" si="90"/>
        <v>6076.0729247429863</v>
      </c>
      <c r="S106" s="3">
        <f t="shared" si="90"/>
        <v>6258.3551124852756</v>
      </c>
      <c r="T106" s="3">
        <f t="shared" si="90"/>
        <v>6446.1057658598338</v>
      </c>
      <c r="U106" s="3">
        <f t="shared" si="90"/>
        <v>6639.4889388356287</v>
      </c>
      <c r="V106" s="3">
        <f t="shared" si="90"/>
        <v>6838.6736070006973</v>
      </c>
      <c r="W106" s="3">
        <f t="shared" si="90"/>
        <v>7043.8338152107181</v>
      </c>
      <c r="X106" s="3">
        <f t="shared" si="90"/>
        <v>7255.1488296670395</v>
      </c>
      <c r="Y106" s="3">
        <f t="shared" si="90"/>
        <v>7472.8032945570512</v>
      </c>
      <c r="Z106" s="3">
        <f t="shared" si="90"/>
        <v>7696.9873933937633</v>
      </c>
      <c r="AA106" s="3">
        <f t="shared" si="90"/>
        <v>7927.8970151955764</v>
      </c>
      <c r="AB106" s="3">
        <f t="shared" si="90"/>
        <v>8165.7339256514442</v>
      </c>
      <c r="AC106" s="3">
        <f t="shared" si="90"/>
        <v>8410.7059434209878</v>
      </c>
      <c r="AD106" s="3">
        <f t="shared" si="90"/>
        <v>8663.0271217236168</v>
      </c>
      <c r="AE106" s="3">
        <f t="shared" si="90"/>
        <v>8922.9179353753261</v>
      </c>
      <c r="AF106" s="3">
        <f t="shared" si="90"/>
        <v>9190.6054734365862</v>
      </c>
      <c r="AG106" s="3">
        <f t="shared" si="90"/>
        <v>9466.3236376396835</v>
      </c>
      <c r="AH106" s="3">
        <f t="shared" si="90"/>
        <v>9750.3133467688749</v>
      </c>
      <c r="AI106" s="3">
        <f t="shared" si="90"/>
        <v>10042.822747171942</v>
      </c>
      <c r="AJ106" s="3">
        <f t="shared" si="90"/>
        <v>10344.1074295871</v>
      </c>
      <c r="AK106" s="3">
        <f t="shared" si="90"/>
        <v>10654.430652474713</v>
      </c>
      <c r="AL106" s="3">
        <f t="shared" si="90"/>
        <v>10974.063572048955</v>
      </c>
    </row>
    <row r="107" spans="2:38" x14ac:dyDescent="0.3">
      <c r="B107" s="4">
        <v>21</v>
      </c>
      <c r="C107" s="3">
        <f>'RIA framework'!E8</f>
        <v>5000</v>
      </c>
      <c r="D107" s="3">
        <f t="shared" ref="D107:AL107" si="91">C107*(1+$C$6)</f>
        <v>5150</v>
      </c>
      <c r="E107" s="3">
        <f t="shared" si="91"/>
        <v>5304.5</v>
      </c>
      <c r="F107" s="3">
        <f t="shared" si="91"/>
        <v>5463.6350000000002</v>
      </c>
      <c r="G107" s="3">
        <f t="shared" si="91"/>
        <v>5627.5440500000004</v>
      </c>
      <c r="H107" s="3">
        <f t="shared" si="91"/>
        <v>5796.3703715000001</v>
      </c>
      <c r="I107" s="3">
        <f t="shared" si="91"/>
        <v>5970.2614826449999</v>
      </c>
      <c r="J107" s="3">
        <f t="shared" si="91"/>
        <v>6149.3693271243501</v>
      </c>
      <c r="K107" s="3">
        <f t="shared" si="91"/>
        <v>6333.8504069380806</v>
      </c>
      <c r="L107" s="3">
        <f t="shared" si="91"/>
        <v>6523.865919146223</v>
      </c>
      <c r="M107" s="3">
        <f t="shared" si="91"/>
        <v>6719.5818967206096</v>
      </c>
      <c r="N107" s="3">
        <f t="shared" si="91"/>
        <v>6921.1693536222283</v>
      </c>
      <c r="O107" s="3">
        <f t="shared" si="91"/>
        <v>7128.8044342308949</v>
      </c>
      <c r="P107" s="3">
        <f t="shared" si="91"/>
        <v>7342.6685672578224</v>
      </c>
      <c r="Q107" s="3">
        <f t="shared" si="91"/>
        <v>7562.9486242755574</v>
      </c>
      <c r="R107" s="3">
        <f t="shared" si="91"/>
        <v>7789.8370830038248</v>
      </c>
      <c r="S107" s="3">
        <f t="shared" si="91"/>
        <v>8023.53219549394</v>
      </c>
      <c r="T107" s="3">
        <f t="shared" si="91"/>
        <v>8264.2381613587586</v>
      </c>
      <c r="U107" s="3">
        <f t="shared" si="91"/>
        <v>8512.1653061995221</v>
      </c>
      <c r="V107" s="3">
        <f t="shared" si="91"/>
        <v>8767.5302653855088</v>
      </c>
      <c r="W107" s="3">
        <f t="shared" si="91"/>
        <v>9030.5561733470749</v>
      </c>
      <c r="X107" s="3">
        <f t="shared" si="91"/>
        <v>9301.4728585474877</v>
      </c>
      <c r="Y107" s="3">
        <f t="shared" si="91"/>
        <v>9580.5170443039133</v>
      </c>
      <c r="Z107" s="3">
        <f t="shared" si="91"/>
        <v>9867.9325556330314</v>
      </c>
      <c r="AA107" s="3">
        <f t="shared" si="91"/>
        <v>10163.970532302023</v>
      </c>
      <c r="AB107" s="3">
        <f t="shared" si="91"/>
        <v>10468.889648271084</v>
      </c>
      <c r="AC107" s="3">
        <f t="shared" si="91"/>
        <v>10782.956337719217</v>
      </c>
      <c r="AD107" s="3">
        <f t="shared" si="91"/>
        <v>11106.445027850794</v>
      </c>
      <c r="AE107" s="3">
        <f t="shared" si="91"/>
        <v>11439.638378686317</v>
      </c>
      <c r="AF107" s="3">
        <f t="shared" si="91"/>
        <v>11782.827530046907</v>
      </c>
      <c r="AG107" s="3">
        <f t="shared" si="91"/>
        <v>12136.312355948314</v>
      </c>
      <c r="AH107" s="3">
        <f t="shared" si="91"/>
        <v>12500.401726626764</v>
      </c>
      <c r="AI107" s="3">
        <f t="shared" si="91"/>
        <v>12875.413778425567</v>
      </c>
      <c r="AJ107" s="3">
        <f t="shared" si="91"/>
        <v>13261.676191778335</v>
      </c>
      <c r="AK107" s="3">
        <f t="shared" si="91"/>
        <v>13659.526477531686</v>
      </c>
      <c r="AL107" s="3">
        <f t="shared" si="91"/>
        <v>14069.312271857638</v>
      </c>
    </row>
    <row r="108" spans="2:38" x14ac:dyDescent="0.3">
      <c r="B108" s="4">
        <v>22</v>
      </c>
      <c r="C108" s="3">
        <f>'RIA framework'!E9</f>
        <v>10800</v>
      </c>
      <c r="D108" s="3">
        <f t="shared" ref="D108:AL108" si="92">C108*(1+$C$6)</f>
        <v>11124</v>
      </c>
      <c r="E108" s="3">
        <f t="shared" si="92"/>
        <v>11457.720000000001</v>
      </c>
      <c r="F108" s="3">
        <f t="shared" si="92"/>
        <v>11801.451600000002</v>
      </c>
      <c r="G108" s="3">
        <f t="shared" si="92"/>
        <v>12155.495148000002</v>
      </c>
      <c r="H108" s="3">
        <f t="shared" si="92"/>
        <v>12520.160002440001</v>
      </c>
      <c r="I108" s="3">
        <f t="shared" si="92"/>
        <v>12895.764802513202</v>
      </c>
      <c r="J108" s="3">
        <f t="shared" si="92"/>
        <v>13282.637746588598</v>
      </c>
      <c r="K108" s="3">
        <f t="shared" si="92"/>
        <v>13681.116878986257</v>
      </c>
      <c r="L108" s="3">
        <f t="shared" si="92"/>
        <v>14091.550385355846</v>
      </c>
      <c r="M108" s="3">
        <f t="shared" si="92"/>
        <v>14514.296896916521</v>
      </c>
      <c r="N108" s="3">
        <f t="shared" si="92"/>
        <v>14949.725803824018</v>
      </c>
      <c r="O108" s="3">
        <f t="shared" si="92"/>
        <v>15398.217577938738</v>
      </c>
      <c r="P108" s="3">
        <f t="shared" si="92"/>
        <v>15860.164105276901</v>
      </c>
      <c r="Q108" s="3">
        <f t="shared" si="92"/>
        <v>16335.969028435209</v>
      </c>
      <c r="R108" s="3">
        <f t="shared" si="92"/>
        <v>16826.048099288266</v>
      </c>
      <c r="S108" s="3">
        <f t="shared" si="92"/>
        <v>17330.829542266914</v>
      </c>
      <c r="T108" s="3">
        <f t="shared" si="92"/>
        <v>17850.754428534921</v>
      </c>
      <c r="U108" s="3">
        <f t="shared" si="92"/>
        <v>18386.277061390971</v>
      </c>
      <c r="V108" s="3">
        <f t="shared" si="92"/>
        <v>18937.8653732327</v>
      </c>
      <c r="W108" s="3">
        <f t="shared" si="92"/>
        <v>19506.001334429682</v>
      </c>
      <c r="X108" s="3">
        <f t="shared" si="92"/>
        <v>20091.181374462572</v>
      </c>
      <c r="Y108" s="3">
        <f t="shared" si="92"/>
        <v>20693.916815696452</v>
      </c>
      <c r="Z108" s="3">
        <f t="shared" si="92"/>
        <v>21314.734320167347</v>
      </c>
      <c r="AA108" s="3">
        <f t="shared" si="92"/>
        <v>21954.176349772366</v>
      </c>
      <c r="AB108" s="3">
        <f t="shared" si="92"/>
        <v>22612.801640265538</v>
      </c>
      <c r="AC108" s="3">
        <f t="shared" si="92"/>
        <v>23291.185689473503</v>
      </c>
      <c r="AD108" s="3">
        <f t="shared" si="92"/>
        <v>23989.921260157709</v>
      </c>
      <c r="AE108" s="3">
        <f t="shared" si="92"/>
        <v>24709.618897962442</v>
      </c>
      <c r="AF108" s="3">
        <f t="shared" si="92"/>
        <v>25450.907464901316</v>
      </c>
      <c r="AG108" s="3">
        <f t="shared" si="92"/>
        <v>26214.434688848356</v>
      </c>
      <c r="AH108" s="3">
        <f t="shared" si="92"/>
        <v>27000.867729513808</v>
      </c>
      <c r="AI108" s="3">
        <f t="shared" si="92"/>
        <v>27810.893761399224</v>
      </c>
      <c r="AJ108" s="3">
        <f t="shared" si="92"/>
        <v>28645.220574241201</v>
      </c>
      <c r="AK108" s="3">
        <f t="shared" si="92"/>
        <v>29504.577191468437</v>
      </c>
      <c r="AL108" s="3">
        <f t="shared" si="92"/>
        <v>30389.714507212491</v>
      </c>
    </row>
    <row r="109" spans="2:38" x14ac:dyDescent="0.3">
      <c r="B109" s="4">
        <v>23</v>
      </c>
      <c r="C109" s="3">
        <f>'RIA framework'!E10</f>
        <v>16700</v>
      </c>
      <c r="D109" s="3">
        <f t="shared" ref="D109:AL109" si="93">C109*(1+$C$6)</f>
        <v>17201</v>
      </c>
      <c r="E109" s="3">
        <f t="shared" si="93"/>
        <v>17717.03</v>
      </c>
      <c r="F109" s="3">
        <f t="shared" si="93"/>
        <v>18248.5409</v>
      </c>
      <c r="G109" s="3">
        <f t="shared" si="93"/>
        <v>18795.997126999999</v>
      </c>
      <c r="H109" s="3">
        <f t="shared" si="93"/>
        <v>19359.877040809999</v>
      </c>
      <c r="I109" s="3">
        <f t="shared" si="93"/>
        <v>19940.6733520343</v>
      </c>
      <c r="J109" s="3">
        <f t="shared" si="93"/>
        <v>20538.893552595331</v>
      </c>
      <c r="K109" s="3">
        <f t="shared" si="93"/>
        <v>21155.060359173192</v>
      </c>
      <c r="L109" s="3">
        <f t="shared" si="93"/>
        <v>21789.712169948391</v>
      </c>
      <c r="M109" s="3">
        <f t="shared" si="93"/>
        <v>22443.403535046844</v>
      </c>
      <c r="N109" s="3">
        <f t="shared" si="93"/>
        <v>23116.705641098251</v>
      </c>
      <c r="O109" s="3">
        <f t="shared" si="93"/>
        <v>23810.206810331201</v>
      </c>
      <c r="P109" s="3">
        <f t="shared" si="93"/>
        <v>24524.513014641139</v>
      </c>
      <c r="Q109" s="3">
        <f t="shared" si="93"/>
        <v>25260.248405080372</v>
      </c>
      <c r="R109" s="3">
        <f t="shared" si="93"/>
        <v>26018.055857232783</v>
      </c>
      <c r="S109" s="3">
        <f t="shared" si="93"/>
        <v>26798.597532949767</v>
      </c>
      <c r="T109" s="3">
        <f t="shared" si="93"/>
        <v>27602.555458938259</v>
      </c>
      <c r="U109" s="3">
        <f t="shared" si="93"/>
        <v>28430.632122706407</v>
      </c>
      <c r="V109" s="3">
        <f t="shared" si="93"/>
        <v>29283.551086387601</v>
      </c>
      <c r="W109" s="3">
        <f t="shared" si="93"/>
        <v>30162.05761897923</v>
      </c>
      <c r="X109" s="3">
        <f t="shared" si="93"/>
        <v>31066.919347548606</v>
      </c>
      <c r="Y109" s="3">
        <f t="shared" si="93"/>
        <v>31998.926927975066</v>
      </c>
      <c r="Z109" s="3">
        <f t="shared" si="93"/>
        <v>32958.89473581432</v>
      </c>
      <c r="AA109" s="3">
        <f t="shared" si="93"/>
        <v>33947.66157788875</v>
      </c>
      <c r="AB109" s="3">
        <f t="shared" si="93"/>
        <v>34966.091425225415</v>
      </c>
      <c r="AC109" s="3">
        <f t="shared" si="93"/>
        <v>36015.07416798218</v>
      </c>
      <c r="AD109" s="3">
        <f t="shared" si="93"/>
        <v>37095.526393021646</v>
      </c>
      <c r="AE109" s="3">
        <f t="shared" si="93"/>
        <v>38208.392184812299</v>
      </c>
      <c r="AF109" s="3">
        <f t="shared" si="93"/>
        <v>39354.643950356673</v>
      </c>
      <c r="AG109" s="3">
        <f t="shared" si="93"/>
        <v>40535.283268867373</v>
      </c>
      <c r="AH109" s="3">
        <f t="shared" si="93"/>
        <v>41751.341766933394</v>
      </c>
      <c r="AI109" s="3">
        <f t="shared" si="93"/>
        <v>43003.882019941397</v>
      </c>
      <c r="AJ109" s="3">
        <f t="shared" si="93"/>
        <v>44293.998480539638</v>
      </c>
      <c r="AK109" s="3">
        <f t="shared" si="93"/>
        <v>45622.818434955829</v>
      </c>
      <c r="AL109" s="3">
        <f t="shared" si="93"/>
        <v>46991.502988004504</v>
      </c>
    </row>
    <row r="110" spans="2:38" x14ac:dyDescent="0.3">
      <c r="B110" s="4">
        <v>24</v>
      </c>
      <c r="C110" s="3">
        <f>'RIA framework'!E11</f>
        <v>24300</v>
      </c>
      <c r="D110" s="3">
        <f t="shared" ref="D110:AL110" si="94">C110*(1+$C$6)</f>
        <v>25029</v>
      </c>
      <c r="E110" s="3">
        <f t="shared" si="94"/>
        <v>25779.87</v>
      </c>
      <c r="F110" s="3">
        <f t="shared" si="94"/>
        <v>26553.266100000001</v>
      </c>
      <c r="G110" s="3">
        <f t="shared" si="94"/>
        <v>27349.864083</v>
      </c>
      <c r="H110" s="3">
        <f t="shared" si="94"/>
        <v>28170.360005490002</v>
      </c>
      <c r="I110" s="3">
        <f t="shared" si="94"/>
        <v>29015.470805654702</v>
      </c>
      <c r="J110" s="3">
        <f t="shared" si="94"/>
        <v>29885.934929824343</v>
      </c>
      <c r="K110" s="3">
        <f t="shared" si="94"/>
        <v>30782.512977719074</v>
      </c>
      <c r="L110" s="3">
        <f t="shared" si="94"/>
        <v>31705.988367050646</v>
      </c>
      <c r="M110" s="3">
        <f t="shared" si="94"/>
        <v>32657.168018062166</v>
      </c>
      <c r="N110" s="3">
        <f t="shared" si="94"/>
        <v>33636.883058604035</v>
      </c>
      <c r="O110" s="3">
        <f t="shared" si="94"/>
        <v>34645.989550362159</v>
      </c>
      <c r="P110" s="3">
        <f t="shared" si="94"/>
        <v>35685.369236873026</v>
      </c>
      <c r="Q110" s="3">
        <f t="shared" si="94"/>
        <v>36755.930313979217</v>
      </c>
      <c r="R110" s="3">
        <f t="shared" si="94"/>
        <v>37858.608223398594</v>
      </c>
      <c r="S110" s="3">
        <f t="shared" si="94"/>
        <v>38994.366470100555</v>
      </c>
      <c r="T110" s="3">
        <f t="shared" si="94"/>
        <v>40164.197464203571</v>
      </c>
      <c r="U110" s="3">
        <f t="shared" si="94"/>
        <v>41369.123388129679</v>
      </c>
      <c r="V110" s="3">
        <f t="shared" si="94"/>
        <v>42610.197089773574</v>
      </c>
      <c r="W110" s="3">
        <f t="shared" si="94"/>
        <v>43888.503002466779</v>
      </c>
      <c r="X110" s="3">
        <f t="shared" si="94"/>
        <v>45205.158092540783</v>
      </c>
      <c r="Y110" s="3">
        <f t="shared" si="94"/>
        <v>46561.31283531701</v>
      </c>
      <c r="Z110" s="3">
        <f t="shared" si="94"/>
        <v>47958.15222037652</v>
      </c>
      <c r="AA110" s="3">
        <f t="shared" si="94"/>
        <v>49396.896786987818</v>
      </c>
      <c r="AB110" s="3">
        <f t="shared" si="94"/>
        <v>50878.803690597451</v>
      </c>
      <c r="AC110" s="3">
        <f t="shared" si="94"/>
        <v>52405.16780131538</v>
      </c>
      <c r="AD110" s="3">
        <f t="shared" si="94"/>
        <v>53977.32283535484</v>
      </c>
      <c r="AE110" s="3">
        <f t="shared" si="94"/>
        <v>55596.642520415488</v>
      </c>
      <c r="AF110" s="3">
        <f t="shared" si="94"/>
        <v>57264.541796027952</v>
      </c>
      <c r="AG110" s="3">
        <f t="shared" si="94"/>
        <v>58982.478049908794</v>
      </c>
      <c r="AH110" s="3">
        <f t="shared" si="94"/>
        <v>60751.952391406056</v>
      </c>
      <c r="AI110" s="3">
        <f t="shared" si="94"/>
        <v>62574.510963148241</v>
      </c>
      <c r="AJ110" s="3">
        <f t="shared" si="94"/>
        <v>64451.746292042691</v>
      </c>
      <c r="AK110" s="3">
        <f t="shared" si="94"/>
        <v>66385.298680803971</v>
      </c>
      <c r="AL110" s="3">
        <f t="shared" si="94"/>
        <v>68376.857641228096</v>
      </c>
    </row>
    <row r="111" spans="2:38" x14ac:dyDescent="0.3">
      <c r="B111" s="4">
        <v>25</v>
      </c>
      <c r="C111" s="3">
        <f>'RIA framework'!E12</f>
        <v>30700</v>
      </c>
      <c r="D111" s="3">
        <f t="shared" ref="D111:AL111" si="95">C111*(1+$C$6)</f>
        <v>31621</v>
      </c>
      <c r="E111" s="3">
        <f t="shared" si="95"/>
        <v>32569.63</v>
      </c>
      <c r="F111" s="3">
        <f t="shared" si="95"/>
        <v>33546.7189</v>
      </c>
      <c r="G111" s="3">
        <f t="shared" si="95"/>
        <v>34553.120467000001</v>
      </c>
      <c r="H111" s="3">
        <f t="shared" si="95"/>
        <v>35589.714081010003</v>
      </c>
      <c r="I111" s="3">
        <f t="shared" si="95"/>
        <v>36657.405503440306</v>
      </c>
      <c r="J111" s="3">
        <f t="shared" si="95"/>
        <v>37757.127668543515</v>
      </c>
      <c r="K111" s="3">
        <f t="shared" si="95"/>
        <v>38889.841498599824</v>
      </c>
      <c r="L111" s="3">
        <f t="shared" si="95"/>
        <v>40056.536743557823</v>
      </c>
      <c r="M111" s="3">
        <f t="shared" si="95"/>
        <v>41258.232845864557</v>
      </c>
      <c r="N111" s="3">
        <f t="shared" si="95"/>
        <v>42495.979831240496</v>
      </c>
      <c r="O111" s="3">
        <f t="shared" si="95"/>
        <v>43770.859226177716</v>
      </c>
      <c r="P111" s="3">
        <f t="shared" si="95"/>
        <v>45083.985002963047</v>
      </c>
      <c r="Q111" s="3">
        <f t="shared" si="95"/>
        <v>46436.504553051942</v>
      </c>
      <c r="R111" s="3">
        <f t="shared" si="95"/>
        <v>47829.599689643503</v>
      </c>
      <c r="S111" s="3">
        <f t="shared" si="95"/>
        <v>49264.487680332808</v>
      </c>
      <c r="T111" s="3">
        <f t="shared" si="95"/>
        <v>50742.422310742797</v>
      </c>
      <c r="U111" s="3">
        <f t="shared" si="95"/>
        <v>52264.694980065084</v>
      </c>
      <c r="V111" s="3">
        <f t="shared" si="95"/>
        <v>53832.635829467035</v>
      </c>
      <c r="W111" s="3">
        <f t="shared" si="95"/>
        <v>55447.614904351045</v>
      </c>
      <c r="X111" s="3">
        <f t="shared" si="95"/>
        <v>57111.043351481581</v>
      </c>
      <c r="Y111" s="3">
        <f t="shared" si="95"/>
        <v>58824.374652026032</v>
      </c>
      <c r="Z111" s="3">
        <f t="shared" si="95"/>
        <v>60589.105891586813</v>
      </c>
      <c r="AA111" s="3">
        <f t="shared" si="95"/>
        <v>62406.779068334421</v>
      </c>
      <c r="AB111" s="3">
        <f t="shared" si="95"/>
        <v>64278.982440384454</v>
      </c>
      <c r="AC111" s="3">
        <f t="shared" si="95"/>
        <v>66207.351913595994</v>
      </c>
      <c r="AD111" s="3">
        <f t="shared" si="95"/>
        <v>68193.572471003878</v>
      </c>
      <c r="AE111" s="3">
        <f t="shared" si="95"/>
        <v>70239.379645134002</v>
      </c>
      <c r="AF111" s="3">
        <f t="shared" si="95"/>
        <v>72346.561034488026</v>
      </c>
      <c r="AG111" s="3">
        <f t="shared" si="95"/>
        <v>74516.957865522665</v>
      </c>
      <c r="AH111" s="3">
        <f t="shared" si="95"/>
        <v>76752.466601488341</v>
      </c>
      <c r="AI111" s="3">
        <f t="shared" si="95"/>
        <v>79055.040599532993</v>
      </c>
      <c r="AJ111" s="3">
        <f t="shared" si="95"/>
        <v>81426.691817518978</v>
      </c>
      <c r="AK111" s="3">
        <f t="shared" si="95"/>
        <v>83869.492572044546</v>
      </c>
      <c r="AL111" s="3">
        <f t="shared" si="95"/>
        <v>86385.57734920588</v>
      </c>
    </row>
    <row r="112" spans="2:38" x14ac:dyDescent="0.3">
      <c r="B112" s="4">
        <v>26</v>
      </c>
      <c r="C112" s="3">
        <f>'RIA framework'!E13</f>
        <v>40900</v>
      </c>
      <c r="D112" s="3">
        <f t="shared" ref="D112:AL112" si="96">C112*(1+$C$6)</f>
        <v>42127</v>
      </c>
      <c r="E112" s="3">
        <f t="shared" si="96"/>
        <v>43390.81</v>
      </c>
      <c r="F112" s="3">
        <f t="shared" si="96"/>
        <v>44692.534299999999</v>
      </c>
      <c r="G112" s="3">
        <f t="shared" si="96"/>
        <v>46033.310329</v>
      </c>
      <c r="H112" s="3">
        <f t="shared" si="96"/>
        <v>47414.30963887</v>
      </c>
      <c r="I112" s="3">
        <f t="shared" si="96"/>
        <v>48836.738928036102</v>
      </c>
      <c r="J112" s="3">
        <f t="shared" si="96"/>
        <v>50301.841095877186</v>
      </c>
      <c r="K112" s="3">
        <f t="shared" si="96"/>
        <v>51810.896328753501</v>
      </c>
      <c r="L112" s="3">
        <f t="shared" si="96"/>
        <v>53365.223218616105</v>
      </c>
      <c r="M112" s="3">
        <f t="shared" si="96"/>
        <v>54966.179915174587</v>
      </c>
      <c r="N112" s="3">
        <f t="shared" si="96"/>
        <v>56615.165312629826</v>
      </c>
      <c r="O112" s="3">
        <f t="shared" si="96"/>
        <v>58313.620272008724</v>
      </c>
      <c r="P112" s="3">
        <f t="shared" si="96"/>
        <v>60063.028880168989</v>
      </c>
      <c r="Q112" s="3">
        <f t="shared" si="96"/>
        <v>61864.919746574058</v>
      </c>
      <c r="R112" s="3">
        <f t="shared" si="96"/>
        <v>63720.867338971279</v>
      </c>
      <c r="S112" s="3">
        <f t="shared" si="96"/>
        <v>65632.493359140411</v>
      </c>
      <c r="T112" s="3">
        <f t="shared" si="96"/>
        <v>67601.468159914628</v>
      </c>
      <c r="U112" s="3">
        <f t="shared" si="96"/>
        <v>69629.512204712068</v>
      </c>
      <c r="V112" s="3">
        <f t="shared" si="96"/>
        <v>71718.397570853427</v>
      </c>
      <c r="W112" s="3">
        <f t="shared" si="96"/>
        <v>73869.949497979032</v>
      </c>
      <c r="X112" s="3">
        <f t="shared" si="96"/>
        <v>76086.047982918404</v>
      </c>
      <c r="Y112" s="3">
        <f t="shared" si="96"/>
        <v>78368.629422405953</v>
      </c>
      <c r="Z112" s="3">
        <f t="shared" si="96"/>
        <v>80719.688305078133</v>
      </c>
      <c r="AA112" s="3">
        <f t="shared" si="96"/>
        <v>83141.278954230482</v>
      </c>
      <c r="AB112" s="3">
        <f t="shared" si="96"/>
        <v>85635.517322857399</v>
      </c>
      <c r="AC112" s="3">
        <f t="shared" si="96"/>
        <v>88204.582842543125</v>
      </c>
      <c r="AD112" s="3">
        <f t="shared" si="96"/>
        <v>90850.720327819421</v>
      </c>
      <c r="AE112" s="3">
        <f t="shared" si="96"/>
        <v>93576.241937654006</v>
      </c>
      <c r="AF112" s="3">
        <f t="shared" si="96"/>
        <v>96383.529195783631</v>
      </c>
      <c r="AG112" s="3">
        <f t="shared" si="96"/>
        <v>99275.035071657141</v>
      </c>
      <c r="AH112" s="3">
        <f t="shared" si="96"/>
        <v>102253.28612380686</v>
      </c>
      <c r="AI112" s="3">
        <f t="shared" si="96"/>
        <v>105320.88470752107</v>
      </c>
      <c r="AJ112" s="3">
        <f t="shared" si="96"/>
        <v>108480.5112487467</v>
      </c>
      <c r="AK112" s="3">
        <f t="shared" si="96"/>
        <v>111734.9265862091</v>
      </c>
      <c r="AL112" s="3">
        <f t="shared" si="96"/>
        <v>115086.97438379537</v>
      </c>
    </row>
    <row r="113" spans="2:38" x14ac:dyDescent="0.3">
      <c r="B113" s="4">
        <v>27</v>
      </c>
      <c r="C113" s="3">
        <f>'RIA framework'!E14</f>
        <v>51200</v>
      </c>
      <c r="D113" s="3">
        <f t="shared" ref="D113:AL113" si="97">C113*(1+$C$6)</f>
        <v>52736</v>
      </c>
      <c r="E113" s="3">
        <f t="shared" si="97"/>
        <v>54318.080000000002</v>
      </c>
      <c r="F113" s="3">
        <f t="shared" si="97"/>
        <v>55947.6224</v>
      </c>
      <c r="G113" s="3">
        <f t="shared" si="97"/>
        <v>57626.051072000002</v>
      </c>
      <c r="H113" s="3">
        <f t="shared" si="97"/>
        <v>59354.832604160001</v>
      </c>
      <c r="I113" s="3">
        <f t="shared" si="97"/>
        <v>61135.477582284802</v>
      </c>
      <c r="J113" s="3">
        <f t="shared" si="97"/>
        <v>62969.541909753345</v>
      </c>
      <c r="K113" s="3">
        <f t="shared" si="97"/>
        <v>64858.62816704595</v>
      </c>
      <c r="L113" s="3">
        <f t="shared" si="97"/>
        <v>66804.387012057327</v>
      </c>
      <c r="M113" s="3">
        <f t="shared" si="97"/>
        <v>68808.518622419055</v>
      </c>
      <c r="N113" s="3">
        <f t="shared" si="97"/>
        <v>70872.774181091634</v>
      </c>
      <c r="O113" s="3">
        <f t="shared" si="97"/>
        <v>72998.95740652438</v>
      </c>
      <c r="P113" s="3">
        <f t="shared" si="97"/>
        <v>75188.926128720108</v>
      </c>
      <c r="Q113" s="3">
        <f t="shared" si="97"/>
        <v>77444.593912581709</v>
      </c>
      <c r="R113" s="3">
        <f t="shared" si="97"/>
        <v>79767.931729959164</v>
      </c>
      <c r="S113" s="3">
        <f t="shared" si="97"/>
        <v>82160.96968185794</v>
      </c>
      <c r="T113" s="3">
        <f t="shared" si="97"/>
        <v>84625.798772313676</v>
      </c>
      <c r="U113" s="3">
        <f t="shared" si="97"/>
        <v>87164.572735483089</v>
      </c>
      <c r="V113" s="3">
        <f t="shared" si="97"/>
        <v>89779.509917547577</v>
      </c>
      <c r="W113" s="3">
        <f t="shared" si="97"/>
        <v>92472.895215074008</v>
      </c>
      <c r="X113" s="3">
        <f t="shared" si="97"/>
        <v>95247.082071526223</v>
      </c>
      <c r="Y113" s="3">
        <f t="shared" si="97"/>
        <v>98104.494533672012</v>
      </c>
      <c r="Z113" s="3">
        <f t="shared" si="97"/>
        <v>101047.62936968218</v>
      </c>
      <c r="AA113" s="3">
        <f t="shared" si="97"/>
        <v>104079.05825077265</v>
      </c>
      <c r="AB113" s="3">
        <f t="shared" si="97"/>
        <v>107201.42999829583</v>
      </c>
      <c r="AC113" s="3">
        <f t="shared" si="97"/>
        <v>110417.47289824471</v>
      </c>
      <c r="AD113" s="3">
        <f t="shared" si="97"/>
        <v>113729.99708519205</v>
      </c>
      <c r="AE113" s="3">
        <f t="shared" si="97"/>
        <v>117141.89699774781</v>
      </c>
      <c r="AF113" s="3">
        <f t="shared" si="97"/>
        <v>120656.15390768024</v>
      </c>
      <c r="AG113" s="3">
        <f t="shared" si="97"/>
        <v>124275.83852491065</v>
      </c>
      <c r="AH113" s="3">
        <f t="shared" si="97"/>
        <v>128004.11368065797</v>
      </c>
      <c r="AI113" s="3">
        <f t="shared" si="97"/>
        <v>131844.23709107772</v>
      </c>
      <c r="AJ113" s="3">
        <f t="shared" si="97"/>
        <v>135799.56420381006</v>
      </c>
      <c r="AK113" s="3">
        <f t="shared" si="97"/>
        <v>139873.55112992437</v>
      </c>
      <c r="AL113" s="3">
        <f t="shared" si="97"/>
        <v>144069.75766382209</v>
      </c>
    </row>
    <row r="114" spans="2:38" x14ac:dyDescent="0.3">
      <c r="B114" s="4">
        <v>28</v>
      </c>
      <c r="C114" s="3">
        <f>'RIA framework'!E15</f>
        <v>62800</v>
      </c>
      <c r="D114" s="3">
        <f t="shared" ref="D114:AL114" si="98">C114*(1+$C$6)</f>
        <v>64684</v>
      </c>
      <c r="E114" s="3">
        <f t="shared" si="98"/>
        <v>66624.52</v>
      </c>
      <c r="F114" s="3">
        <f t="shared" si="98"/>
        <v>68623.255600000004</v>
      </c>
      <c r="G114" s="3">
        <f t="shared" si="98"/>
        <v>70681.953268000012</v>
      </c>
      <c r="H114" s="3">
        <f t="shared" si="98"/>
        <v>72802.411866040013</v>
      </c>
      <c r="I114" s="3">
        <f t="shared" si="98"/>
        <v>74986.484222021216</v>
      </c>
      <c r="J114" s="3">
        <f t="shared" si="98"/>
        <v>77236.078748681859</v>
      </c>
      <c r="K114" s="3">
        <f t="shared" si="98"/>
        <v>79553.161111142312</v>
      </c>
      <c r="L114" s="3">
        <f t="shared" si="98"/>
        <v>81939.755944476579</v>
      </c>
      <c r="M114" s="3">
        <f t="shared" si="98"/>
        <v>84397.948622810873</v>
      </c>
      <c r="N114" s="3">
        <f t="shared" si="98"/>
        <v>86929.887081495195</v>
      </c>
      <c r="O114" s="3">
        <f t="shared" si="98"/>
        <v>89537.783693940059</v>
      </c>
      <c r="P114" s="3">
        <f t="shared" si="98"/>
        <v>92223.917204758269</v>
      </c>
      <c r="Q114" s="3">
        <f t="shared" si="98"/>
        <v>94990.634720901013</v>
      </c>
      <c r="R114" s="3">
        <f t="shared" si="98"/>
        <v>97840.353762528044</v>
      </c>
      <c r="S114" s="3">
        <f t="shared" si="98"/>
        <v>100775.56437540389</v>
      </c>
      <c r="T114" s="3">
        <f t="shared" si="98"/>
        <v>103798.831306666</v>
      </c>
      <c r="U114" s="3">
        <f t="shared" si="98"/>
        <v>106912.79624586599</v>
      </c>
      <c r="V114" s="3">
        <f t="shared" si="98"/>
        <v>110120.18013324197</v>
      </c>
      <c r="W114" s="3">
        <f t="shared" si="98"/>
        <v>113423.78553723924</v>
      </c>
      <c r="X114" s="3">
        <f t="shared" si="98"/>
        <v>116826.49910335641</v>
      </c>
      <c r="Y114" s="3">
        <f t="shared" si="98"/>
        <v>120331.29407645711</v>
      </c>
      <c r="Z114" s="3">
        <f t="shared" si="98"/>
        <v>123941.23289875082</v>
      </c>
      <c r="AA114" s="3">
        <f t="shared" si="98"/>
        <v>127659.46988571335</v>
      </c>
      <c r="AB114" s="3">
        <f t="shared" si="98"/>
        <v>131489.25398228475</v>
      </c>
      <c r="AC114" s="3">
        <f t="shared" si="98"/>
        <v>135433.93160175328</v>
      </c>
      <c r="AD114" s="3">
        <f t="shared" si="98"/>
        <v>139496.9495498059</v>
      </c>
      <c r="AE114" s="3">
        <f t="shared" si="98"/>
        <v>143681.85803630008</v>
      </c>
      <c r="AF114" s="3">
        <f t="shared" si="98"/>
        <v>147992.31377738909</v>
      </c>
      <c r="AG114" s="3">
        <f t="shared" si="98"/>
        <v>152432.08319071078</v>
      </c>
      <c r="AH114" s="3">
        <f t="shared" si="98"/>
        <v>157005.0456864321</v>
      </c>
      <c r="AI114" s="3">
        <f t="shared" si="98"/>
        <v>161715.19705702507</v>
      </c>
      <c r="AJ114" s="3">
        <f t="shared" si="98"/>
        <v>166566.65296873581</v>
      </c>
      <c r="AK114" s="3">
        <f t="shared" si="98"/>
        <v>171563.6525577979</v>
      </c>
      <c r="AL114" s="3">
        <f t="shared" si="98"/>
        <v>176710.56213453185</v>
      </c>
    </row>
    <row r="115" spans="2:38" x14ac:dyDescent="0.3">
      <c r="B115" s="4">
        <v>29</v>
      </c>
      <c r="C115" s="3">
        <f>'RIA framework'!E16</f>
        <v>72800</v>
      </c>
      <c r="D115" s="3">
        <f t="shared" ref="D115:AL115" si="99">C115*(1+$C$6)</f>
        <v>74984</v>
      </c>
      <c r="E115" s="3">
        <f t="shared" si="99"/>
        <v>77233.52</v>
      </c>
      <c r="F115" s="3">
        <f t="shared" si="99"/>
        <v>79550.525600000008</v>
      </c>
      <c r="G115" s="3">
        <f t="shared" si="99"/>
        <v>81937.041368000006</v>
      </c>
      <c r="H115" s="3">
        <f t="shared" si="99"/>
        <v>84395.152609040015</v>
      </c>
      <c r="I115" s="3">
        <f t="shared" si="99"/>
        <v>86927.007187311217</v>
      </c>
      <c r="J115" s="3">
        <f t="shared" si="99"/>
        <v>89534.817402930552</v>
      </c>
      <c r="K115" s="3">
        <f t="shared" si="99"/>
        <v>92220.861925018471</v>
      </c>
      <c r="L115" s="3">
        <f t="shared" si="99"/>
        <v>94987.487782769022</v>
      </c>
      <c r="M115" s="3">
        <f t="shared" si="99"/>
        <v>97837.112416252101</v>
      </c>
      <c r="N115" s="3">
        <f t="shared" si="99"/>
        <v>100772.22578873967</v>
      </c>
      <c r="O115" s="3">
        <f t="shared" si="99"/>
        <v>103795.39256240186</v>
      </c>
      <c r="P115" s="3">
        <f t="shared" si="99"/>
        <v>106909.25433927392</v>
      </c>
      <c r="Q115" s="3">
        <f t="shared" si="99"/>
        <v>110116.53196945213</v>
      </c>
      <c r="R115" s="3">
        <f t="shared" si="99"/>
        <v>113420.0279285357</v>
      </c>
      <c r="S115" s="3">
        <f t="shared" si="99"/>
        <v>116822.62876639178</v>
      </c>
      <c r="T115" s="3">
        <f t="shared" si="99"/>
        <v>120327.30762938353</v>
      </c>
      <c r="U115" s="3">
        <f t="shared" si="99"/>
        <v>123937.12685826504</v>
      </c>
      <c r="V115" s="3">
        <f t="shared" si="99"/>
        <v>127655.24066401299</v>
      </c>
      <c r="W115" s="3">
        <f t="shared" si="99"/>
        <v>131484.89788393339</v>
      </c>
      <c r="X115" s="3">
        <f t="shared" si="99"/>
        <v>135429.4448204514</v>
      </c>
      <c r="Y115" s="3">
        <f t="shared" si="99"/>
        <v>139492.32816506494</v>
      </c>
      <c r="Z115" s="3">
        <f t="shared" si="99"/>
        <v>143677.0980100169</v>
      </c>
      <c r="AA115" s="3">
        <f t="shared" si="99"/>
        <v>147987.4109503174</v>
      </c>
      <c r="AB115" s="3">
        <f t="shared" si="99"/>
        <v>152427.03327882692</v>
      </c>
      <c r="AC115" s="3">
        <f t="shared" si="99"/>
        <v>156999.84427719173</v>
      </c>
      <c r="AD115" s="3">
        <f t="shared" si="99"/>
        <v>161709.8396055075</v>
      </c>
      <c r="AE115" s="3">
        <f t="shared" si="99"/>
        <v>166561.13479367274</v>
      </c>
      <c r="AF115" s="3">
        <f t="shared" si="99"/>
        <v>171557.96883748291</v>
      </c>
      <c r="AG115" s="3">
        <f t="shared" si="99"/>
        <v>176704.70790260739</v>
      </c>
      <c r="AH115" s="3">
        <f t="shared" si="99"/>
        <v>182005.84913968563</v>
      </c>
      <c r="AI115" s="3">
        <f t="shared" si="99"/>
        <v>187466.02461387619</v>
      </c>
      <c r="AJ115" s="3">
        <f t="shared" si="99"/>
        <v>193090.00535229247</v>
      </c>
      <c r="AK115" s="3">
        <f t="shared" si="99"/>
        <v>198882.70551286126</v>
      </c>
      <c r="AL115" s="3">
        <f t="shared" si="99"/>
        <v>204849.18667824709</v>
      </c>
    </row>
    <row r="116" spans="2:38" x14ac:dyDescent="0.3">
      <c r="B116" s="4">
        <v>30</v>
      </c>
      <c r="C116" s="3">
        <f>'RIA framework'!E17</f>
        <v>85400</v>
      </c>
      <c r="D116" s="3">
        <f t="shared" ref="D116:AL116" si="100">C116*(1+$C$6)</f>
        <v>87962</v>
      </c>
      <c r="E116" s="3">
        <f t="shared" si="100"/>
        <v>90600.86</v>
      </c>
      <c r="F116" s="3">
        <f t="shared" si="100"/>
        <v>93318.885800000004</v>
      </c>
      <c r="G116" s="3">
        <f t="shared" si="100"/>
        <v>96118.452374</v>
      </c>
      <c r="H116" s="3">
        <f t="shared" si="100"/>
        <v>99002.005945220008</v>
      </c>
      <c r="I116" s="3">
        <f t="shared" si="100"/>
        <v>101972.06612357662</v>
      </c>
      <c r="J116" s="3">
        <f t="shared" si="100"/>
        <v>105031.22810728391</v>
      </c>
      <c r="K116" s="3">
        <f t="shared" si="100"/>
        <v>108182.16495050243</v>
      </c>
      <c r="L116" s="3">
        <f t="shared" si="100"/>
        <v>111427.6298990175</v>
      </c>
      <c r="M116" s="3">
        <f t="shared" si="100"/>
        <v>114770.45879598803</v>
      </c>
      <c r="N116" s="3">
        <f t="shared" si="100"/>
        <v>118213.57255986768</v>
      </c>
      <c r="O116" s="3">
        <f t="shared" si="100"/>
        <v>121759.97973666371</v>
      </c>
      <c r="P116" s="3">
        <f t="shared" si="100"/>
        <v>125412.77912876362</v>
      </c>
      <c r="Q116" s="3">
        <f t="shared" si="100"/>
        <v>129175.16250262654</v>
      </c>
      <c r="R116" s="3">
        <f t="shared" si="100"/>
        <v>133050.41737770534</v>
      </c>
      <c r="S116" s="3">
        <f t="shared" si="100"/>
        <v>137041.92989903651</v>
      </c>
      <c r="T116" s="3">
        <f t="shared" si="100"/>
        <v>141153.18779600761</v>
      </c>
      <c r="U116" s="3">
        <f t="shared" si="100"/>
        <v>145387.78342988784</v>
      </c>
      <c r="V116" s="3">
        <f t="shared" si="100"/>
        <v>149749.41693278449</v>
      </c>
      <c r="W116" s="3">
        <f t="shared" si="100"/>
        <v>154241.89944076803</v>
      </c>
      <c r="X116" s="3">
        <f t="shared" si="100"/>
        <v>158869.15642399108</v>
      </c>
      <c r="Y116" s="3">
        <f t="shared" si="100"/>
        <v>163635.23111671081</v>
      </c>
      <c r="Z116" s="3">
        <f t="shared" si="100"/>
        <v>168544.28805021214</v>
      </c>
      <c r="AA116" s="3">
        <f t="shared" si="100"/>
        <v>173600.61669171852</v>
      </c>
      <c r="AB116" s="3">
        <f t="shared" si="100"/>
        <v>178808.63519247007</v>
      </c>
      <c r="AC116" s="3">
        <f t="shared" si="100"/>
        <v>184172.89424824418</v>
      </c>
      <c r="AD116" s="3">
        <f t="shared" si="100"/>
        <v>189698.0810756915</v>
      </c>
      <c r="AE116" s="3">
        <f t="shared" si="100"/>
        <v>195389.02350796227</v>
      </c>
      <c r="AF116" s="3">
        <f t="shared" si="100"/>
        <v>201250.69421320115</v>
      </c>
      <c r="AG116" s="3">
        <f t="shared" si="100"/>
        <v>207288.21503959718</v>
      </c>
      <c r="AH116" s="3">
        <f t="shared" si="100"/>
        <v>213506.86149078512</v>
      </c>
      <c r="AI116" s="3">
        <f t="shared" si="100"/>
        <v>219912.06733550868</v>
      </c>
      <c r="AJ116" s="3">
        <f t="shared" si="100"/>
        <v>226509.42935557396</v>
      </c>
      <c r="AK116" s="3">
        <f t="shared" si="100"/>
        <v>233304.71223624118</v>
      </c>
      <c r="AL116" s="3">
        <f t="shared" si="100"/>
        <v>240303.8536033284</v>
      </c>
    </row>
    <row r="117" spans="2:38" x14ac:dyDescent="0.3">
      <c r="B117" s="4">
        <v>31</v>
      </c>
      <c r="C117" s="3">
        <f>'RIA framework'!E18</f>
        <v>99100</v>
      </c>
      <c r="D117" s="3">
        <f t="shared" ref="D117:AL117" si="101">C117*(1+$C$6)</f>
        <v>102073</v>
      </c>
      <c r="E117" s="3">
        <f t="shared" si="101"/>
        <v>105135.19</v>
      </c>
      <c r="F117" s="3">
        <f t="shared" si="101"/>
        <v>108289.2457</v>
      </c>
      <c r="G117" s="3">
        <f t="shared" si="101"/>
        <v>111537.923071</v>
      </c>
      <c r="H117" s="3">
        <f t="shared" si="101"/>
        <v>114884.06076312999</v>
      </c>
      <c r="I117" s="3">
        <f t="shared" si="101"/>
        <v>118330.5825860239</v>
      </c>
      <c r="J117" s="3">
        <f t="shared" si="101"/>
        <v>121880.50006360462</v>
      </c>
      <c r="K117" s="3">
        <f t="shared" si="101"/>
        <v>125536.91506551276</v>
      </c>
      <c r="L117" s="3">
        <f t="shared" si="101"/>
        <v>129303.02251747815</v>
      </c>
      <c r="M117" s="3">
        <f t="shared" si="101"/>
        <v>133182.1131930025</v>
      </c>
      <c r="N117" s="3">
        <f t="shared" si="101"/>
        <v>137177.57658879258</v>
      </c>
      <c r="O117" s="3">
        <f t="shared" si="101"/>
        <v>141292.90388645636</v>
      </c>
      <c r="P117" s="3">
        <f t="shared" si="101"/>
        <v>145531.69100305004</v>
      </c>
      <c r="Q117" s="3">
        <f t="shared" si="101"/>
        <v>149897.64173314156</v>
      </c>
      <c r="R117" s="3">
        <f t="shared" si="101"/>
        <v>154394.5709851358</v>
      </c>
      <c r="S117" s="3">
        <f t="shared" si="101"/>
        <v>159026.40811468987</v>
      </c>
      <c r="T117" s="3">
        <f t="shared" si="101"/>
        <v>163797.20035813056</v>
      </c>
      <c r="U117" s="3">
        <f t="shared" si="101"/>
        <v>168711.11636887447</v>
      </c>
      <c r="V117" s="3">
        <f t="shared" si="101"/>
        <v>173772.44985994071</v>
      </c>
      <c r="W117" s="3">
        <f t="shared" si="101"/>
        <v>178985.62335573894</v>
      </c>
      <c r="X117" s="3">
        <f t="shared" si="101"/>
        <v>184355.19205641112</v>
      </c>
      <c r="Y117" s="3">
        <f t="shared" si="101"/>
        <v>189885.84781810347</v>
      </c>
      <c r="Z117" s="3">
        <f t="shared" si="101"/>
        <v>195582.42325264658</v>
      </c>
      <c r="AA117" s="3">
        <f t="shared" si="101"/>
        <v>201449.89595022597</v>
      </c>
      <c r="AB117" s="3">
        <f t="shared" si="101"/>
        <v>207493.39282873276</v>
      </c>
      <c r="AC117" s="3">
        <f t="shared" si="101"/>
        <v>213718.19461359474</v>
      </c>
      <c r="AD117" s="3">
        <f t="shared" si="101"/>
        <v>220129.74045200259</v>
      </c>
      <c r="AE117" s="3">
        <f t="shared" si="101"/>
        <v>226733.63266556268</v>
      </c>
      <c r="AF117" s="3">
        <f t="shared" si="101"/>
        <v>233535.64164552957</v>
      </c>
      <c r="AG117" s="3">
        <f t="shared" si="101"/>
        <v>240541.71089489546</v>
      </c>
      <c r="AH117" s="3">
        <f t="shared" si="101"/>
        <v>247757.96222174232</v>
      </c>
      <c r="AI117" s="3">
        <f t="shared" si="101"/>
        <v>255190.70108839459</v>
      </c>
      <c r="AJ117" s="3">
        <f t="shared" si="101"/>
        <v>262846.42212104646</v>
      </c>
      <c r="AK117" s="3">
        <f t="shared" si="101"/>
        <v>270731.81478467787</v>
      </c>
      <c r="AL117" s="3">
        <f t="shared" si="101"/>
        <v>278853.76922821824</v>
      </c>
    </row>
    <row r="118" spans="2:38" x14ac:dyDescent="0.3">
      <c r="B118" s="4">
        <v>32</v>
      </c>
      <c r="C118" s="3">
        <f>'RIA framework'!E19</f>
        <v>114000</v>
      </c>
      <c r="D118" s="3">
        <f t="shared" ref="D118:AL118" si="102">C118*(1+$C$6)</f>
        <v>117420</v>
      </c>
      <c r="E118" s="3">
        <f t="shared" si="102"/>
        <v>120942.6</v>
      </c>
      <c r="F118" s="3">
        <f t="shared" si="102"/>
        <v>124570.87800000001</v>
      </c>
      <c r="G118" s="3">
        <f t="shared" si="102"/>
        <v>128308.00434000001</v>
      </c>
      <c r="H118" s="3">
        <f t="shared" si="102"/>
        <v>132157.24447020001</v>
      </c>
      <c r="I118" s="3">
        <f t="shared" si="102"/>
        <v>136121.96180430602</v>
      </c>
      <c r="J118" s="3">
        <f t="shared" si="102"/>
        <v>140205.62065843519</v>
      </c>
      <c r="K118" s="3">
        <f t="shared" si="102"/>
        <v>144411.78927818825</v>
      </c>
      <c r="L118" s="3">
        <f t="shared" si="102"/>
        <v>148744.14295653391</v>
      </c>
      <c r="M118" s="3">
        <f t="shared" si="102"/>
        <v>153206.46724522993</v>
      </c>
      <c r="N118" s="3">
        <f t="shared" si="102"/>
        <v>157802.66126258683</v>
      </c>
      <c r="O118" s="3">
        <f t="shared" si="102"/>
        <v>162536.74110046445</v>
      </c>
      <c r="P118" s="3">
        <f t="shared" si="102"/>
        <v>167412.84333347838</v>
      </c>
      <c r="Q118" s="3">
        <f t="shared" si="102"/>
        <v>172435.22863348274</v>
      </c>
      <c r="R118" s="3">
        <f t="shared" si="102"/>
        <v>177608.28549248722</v>
      </c>
      <c r="S118" s="3">
        <f t="shared" si="102"/>
        <v>182936.53405726183</v>
      </c>
      <c r="T118" s="3">
        <f t="shared" si="102"/>
        <v>188424.63007897968</v>
      </c>
      <c r="U118" s="3">
        <f t="shared" si="102"/>
        <v>194077.36898134908</v>
      </c>
      <c r="V118" s="3">
        <f t="shared" si="102"/>
        <v>199899.69005078956</v>
      </c>
      <c r="W118" s="3">
        <f t="shared" si="102"/>
        <v>205896.68075231326</v>
      </c>
      <c r="X118" s="3">
        <f t="shared" si="102"/>
        <v>212073.58117488265</v>
      </c>
      <c r="Y118" s="3">
        <f t="shared" si="102"/>
        <v>218435.78861012915</v>
      </c>
      <c r="Z118" s="3">
        <f t="shared" si="102"/>
        <v>224988.86226843303</v>
      </c>
      <c r="AA118" s="3">
        <f t="shared" si="102"/>
        <v>231738.52813648604</v>
      </c>
      <c r="AB118" s="3">
        <f t="shared" si="102"/>
        <v>238690.68398058062</v>
      </c>
      <c r="AC118" s="3">
        <f t="shared" si="102"/>
        <v>245851.40449999805</v>
      </c>
      <c r="AD118" s="3">
        <f t="shared" si="102"/>
        <v>253226.94663499799</v>
      </c>
      <c r="AE118" s="3">
        <f t="shared" si="102"/>
        <v>260823.75503404794</v>
      </c>
      <c r="AF118" s="3">
        <f t="shared" si="102"/>
        <v>268648.46768506936</v>
      </c>
      <c r="AG118" s="3">
        <f t="shared" si="102"/>
        <v>276707.92171562143</v>
      </c>
      <c r="AH118" s="3">
        <f t="shared" si="102"/>
        <v>285009.15936709009</v>
      </c>
      <c r="AI118" s="3">
        <f t="shared" si="102"/>
        <v>293559.43414810282</v>
      </c>
      <c r="AJ118" s="3">
        <f t="shared" si="102"/>
        <v>302366.2171725459</v>
      </c>
      <c r="AK118" s="3">
        <f t="shared" si="102"/>
        <v>311437.20368772227</v>
      </c>
      <c r="AL118" s="3">
        <f t="shared" si="102"/>
        <v>320780.31979835394</v>
      </c>
    </row>
    <row r="119" spans="2:38" x14ac:dyDescent="0.3">
      <c r="B119" s="4">
        <v>33</v>
      </c>
      <c r="C119" s="3">
        <f>'RIA framework'!E20</f>
        <v>129000</v>
      </c>
      <c r="D119" s="3">
        <f t="shared" ref="D119:AL119" si="103">C119*(1+$C$6)</f>
        <v>132870</v>
      </c>
      <c r="E119" s="3">
        <f t="shared" si="103"/>
        <v>136856.1</v>
      </c>
      <c r="F119" s="3">
        <f t="shared" si="103"/>
        <v>140961.783</v>
      </c>
      <c r="G119" s="3">
        <f t="shared" si="103"/>
        <v>145190.63649</v>
      </c>
      <c r="H119" s="3">
        <f t="shared" si="103"/>
        <v>149546.35558470001</v>
      </c>
      <c r="I119" s="3">
        <f t="shared" si="103"/>
        <v>154032.74625224102</v>
      </c>
      <c r="J119" s="3">
        <f t="shared" si="103"/>
        <v>158653.72863980825</v>
      </c>
      <c r="K119" s="3">
        <f t="shared" si="103"/>
        <v>163413.34049900252</v>
      </c>
      <c r="L119" s="3">
        <f t="shared" si="103"/>
        <v>168315.7407139726</v>
      </c>
      <c r="M119" s="3">
        <f t="shared" si="103"/>
        <v>173365.21293539178</v>
      </c>
      <c r="N119" s="3">
        <f t="shared" si="103"/>
        <v>178566.16932345353</v>
      </c>
      <c r="O119" s="3">
        <f t="shared" si="103"/>
        <v>183923.15440315715</v>
      </c>
      <c r="P119" s="3">
        <f t="shared" si="103"/>
        <v>189440.84903525189</v>
      </c>
      <c r="Q119" s="3">
        <f t="shared" si="103"/>
        <v>195124.07450630944</v>
      </c>
      <c r="R119" s="3">
        <f t="shared" si="103"/>
        <v>200977.79674149872</v>
      </c>
      <c r="S119" s="3">
        <f t="shared" si="103"/>
        <v>207007.1306437437</v>
      </c>
      <c r="T119" s="3">
        <f t="shared" si="103"/>
        <v>213217.34456305602</v>
      </c>
      <c r="U119" s="3">
        <f t="shared" si="103"/>
        <v>219613.86489994772</v>
      </c>
      <c r="V119" s="3">
        <f t="shared" si="103"/>
        <v>226202.28084694615</v>
      </c>
      <c r="W119" s="3">
        <f t="shared" si="103"/>
        <v>232988.34927235454</v>
      </c>
      <c r="X119" s="3">
        <f t="shared" si="103"/>
        <v>239977.99975052517</v>
      </c>
      <c r="Y119" s="3">
        <f t="shared" si="103"/>
        <v>247177.33974304094</v>
      </c>
      <c r="Z119" s="3">
        <f t="shared" si="103"/>
        <v>254592.65993533217</v>
      </c>
      <c r="AA119" s="3">
        <f t="shared" si="103"/>
        <v>262230.43973339215</v>
      </c>
      <c r="AB119" s="3">
        <f t="shared" si="103"/>
        <v>270097.35292539391</v>
      </c>
      <c r="AC119" s="3">
        <f t="shared" si="103"/>
        <v>278200.27351315576</v>
      </c>
      <c r="AD119" s="3">
        <f t="shared" si="103"/>
        <v>286546.28171855042</v>
      </c>
      <c r="AE119" s="3">
        <f t="shared" si="103"/>
        <v>295142.67017010693</v>
      </c>
      <c r="AF119" s="3">
        <f t="shared" si="103"/>
        <v>303996.95027521014</v>
      </c>
      <c r="AG119" s="3">
        <f t="shared" si="103"/>
        <v>313116.85878346645</v>
      </c>
      <c r="AH119" s="3">
        <f t="shared" si="103"/>
        <v>322510.36454697046</v>
      </c>
      <c r="AI119" s="3">
        <f t="shared" si="103"/>
        <v>332185.67548337957</v>
      </c>
      <c r="AJ119" s="3">
        <f t="shared" si="103"/>
        <v>342151.24574788095</v>
      </c>
      <c r="AK119" s="3">
        <f t="shared" si="103"/>
        <v>352415.78312031738</v>
      </c>
      <c r="AL119" s="3">
        <f t="shared" si="103"/>
        <v>362988.2566139269</v>
      </c>
    </row>
    <row r="120" spans="2:38" x14ac:dyDescent="0.3">
      <c r="B120" s="4">
        <v>34</v>
      </c>
      <c r="C120" s="3">
        <f>'RIA framework'!E21</f>
        <v>147000</v>
      </c>
      <c r="D120" s="3">
        <f t="shared" ref="D120:AL120" si="104">C120*(1+$C$6)</f>
        <v>151410</v>
      </c>
      <c r="E120" s="3">
        <f t="shared" si="104"/>
        <v>155952.30000000002</v>
      </c>
      <c r="F120" s="3">
        <f t="shared" si="104"/>
        <v>160630.86900000004</v>
      </c>
      <c r="G120" s="3">
        <f t="shared" si="104"/>
        <v>165449.79507000005</v>
      </c>
      <c r="H120" s="3">
        <f t="shared" si="104"/>
        <v>170413.28892210007</v>
      </c>
      <c r="I120" s="3">
        <f t="shared" si="104"/>
        <v>175525.68758976308</v>
      </c>
      <c r="J120" s="3">
        <f t="shared" si="104"/>
        <v>180791.45821745598</v>
      </c>
      <c r="K120" s="3">
        <f t="shared" si="104"/>
        <v>186215.20196397966</v>
      </c>
      <c r="L120" s="3">
        <f t="shared" si="104"/>
        <v>191801.65802289906</v>
      </c>
      <c r="M120" s="3">
        <f t="shared" si="104"/>
        <v>197555.70776358605</v>
      </c>
      <c r="N120" s="3">
        <f t="shared" si="104"/>
        <v>203482.37899649364</v>
      </c>
      <c r="O120" s="3">
        <f t="shared" si="104"/>
        <v>209586.85036638845</v>
      </c>
      <c r="P120" s="3">
        <f t="shared" si="104"/>
        <v>215874.4558773801</v>
      </c>
      <c r="Q120" s="3">
        <f t="shared" si="104"/>
        <v>222350.68955370149</v>
      </c>
      <c r="R120" s="3">
        <f t="shared" si="104"/>
        <v>229021.21024031253</v>
      </c>
      <c r="S120" s="3">
        <f t="shared" si="104"/>
        <v>235891.84654752191</v>
      </c>
      <c r="T120" s="3">
        <f t="shared" si="104"/>
        <v>242968.60194394758</v>
      </c>
      <c r="U120" s="3">
        <f t="shared" si="104"/>
        <v>250257.660002266</v>
      </c>
      <c r="V120" s="3">
        <f t="shared" si="104"/>
        <v>257765.38980233399</v>
      </c>
      <c r="W120" s="3">
        <f t="shared" si="104"/>
        <v>265498.35149640404</v>
      </c>
      <c r="X120" s="3">
        <f t="shared" si="104"/>
        <v>273463.30204129615</v>
      </c>
      <c r="Y120" s="3">
        <f t="shared" si="104"/>
        <v>281667.20110253507</v>
      </c>
      <c r="Z120" s="3">
        <f t="shared" si="104"/>
        <v>290117.21713561111</v>
      </c>
      <c r="AA120" s="3">
        <f t="shared" si="104"/>
        <v>298820.73364967946</v>
      </c>
      <c r="AB120" s="3">
        <f t="shared" si="104"/>
        <v>307785.35565916984</v>
      </c>
      <c r="AC120" s="3">
        <f t="shared" si="104"/>
        <v>317018.91632894496</v>
      </c>
      <c r="AD120" s="3">
        <f t="shared" si="104"/>
        <v>326529.48381881334</v>
      </c>
      <c r="AE120" s="3">
        <f t="shared" si="104"/>
        <v>336325.36833337776</v>
      </c>
      <c r="AF120" s="3">
        <f t="shared" si="104"/>
        <v>346415.12938337913</v>
      </c>
      <c r="AG120" s="3">
        <f t="shared" si="104"/>
        <v>356807.58326488052</v>
      </c>
      <c r="AH120" s="3">
        <f t="shared" si="104"/>
        <v>367511.81076282694</v>
      </c>
      <c r="AI120" s="3">
        <f t="shared" si="104"/>
        <v>378537.16508571175</v>
      </c>
      <c r="AJ120" s="3">
        <f t="shared" si="104"/>
        <v>389893.28003828309</v>
      </c>
      <c r="AK120" s="3">
        <f t="shared" si="104"/>
        <v>401590.07843943161</v>
      </c>
      <c r="AL120" s="3">
        <f t="shared" si="104"/>
        <v>413637.78079261456</v>
      </c>
    </row>
    <row r="121" spans="2:38" x14ac:dyDescent="0.3">
      <c r="B121" s="4">
        <v>35</v>
      </c>
      <c r="C121" s="3">
        <f>'RIA framework'!E22</f>
        <v>165000</v>
      </c>
      <c r="D121" s="3">
        <f t="shared" ref="D121:AL121" si="105">C121*(1+$C$6)</f>
        <v>169950</v>
      </c>
      <c r="E121" s="3">
        <f t="shared" si="105"/>
        <v>175048.5</v>
      </c>
      <c r="F121" s="3">
        <f t="shared" si="105"/>
        <v>180299.95500000002</v>
      </c>
      <c r="G121" s="3">
        <f t="shared" si="105"/>
        <v>185708.95365000001</v>
      </c>
      <c r="H121" s="3">
        <f t="shared" si="105"/>
        <v>191280.22225950001</v>
      </c>
      <c r="I121" s="3">
        <f t="shared" si="105"/>
        <v>197018.628927285</v>
      </c>
      <c r="J121" s="3">
        <f t="shared" si="105"/>
        <v>202929.18779510356</v>
      </c>
      <c r="K121" s="3">
        <f t="shared" si="105"/>
        <v>209017.06342895667</v>
      </c>
      <c r="L121" s="3">
        <f t="shared" si="105"/>
        <v>215287.57533182538</v>
      </c>
      <c r="M121" s="3">
        <f t="shared" si="105"/>
        <v>221746.20259178017</v>
      </c>
      <c r="N121" s="3">
        <f t="shared" si="105"/>
        <v>228398.58866953358</v>
      </c>
      <c r="O121" s="3">
        <f t="shared" si="105"/>
        <v>235250.5463296196</v>
      </c>
      <c r="P121" s="3">
        <f t="shared" si="105"/>
        <v>242308.06271950819</v>
      </c>
      <c r="Q121" s="3">
        <f t="shared" si="105"/>
        <v>249577.30460109343</v>
      </c>
      <c r="R121" s="3">
        <f t="shared" si="105"/>
        <v>257064.62373912625</v>
      </c>
      <c r="S121" s="3">
        <f t="shared" si="105"/>
        <v>264776.56245130004</v>
      </c>
      <c r="T121" s="3">
        <f t="shared" si="105"/>
        <v>272719.85932483902</v>
      </c>
      <c r="U121" s="3">
        <f t="shared" si="105"/>
        <v>280901.45510458422</v>
      </c>
      <c r="V121" s="3">
        <f t="shared" si="105"/>
        <v>289328.49875772174</v>
      </c>
      <c r="W121" s="3">
        <f t="shared" si="105"/>
        <v>298008.35372045339</v>
      </c>
      <c r="X121" s="3">
        <f t="shared" si="105"/>
        <v>306948.60433206701</v>
      </c>
      <c r="Y121" s="3">
        <f t="shared" si="105"/>
        <v>316157.06246202905</v>
      </c>
      <c r="Z121" s="3">
        <f t="shared" si="105"/>
        <v>325641.7743358899</v>
      </c>
      <c r="AA121" s="3">
        <f t="shared" si="105"/>
        <v>335411.02756596659</v>
      </c>
      <c r="AB121" s="3">
        <f t="shared" si="105"/>
        <v>345473.35839294561</v>
      </c>
      <c r="AC121" s="3">
        <f t="shared" si="105"/>
        <v>355837.559144734</v>
      </c>
      <c r="AD121" s="3">
        <f t="shared" si="105"/>
        <v>366512.68591907603</v>
      </c>
      <c r="AE121" s="3">
        <f t="shared" si="105"/>
        <v>377508.0664966483</v>
      </c>
      <c r="AF121" s="3">
        <f t="shared" si="105"/>
        <v>388833.30849154777</v>
      </c>
      <c r="AG121" s="3">
        <f t="shared" si="105"/>
        <v>400498.30774629419</v>
      </c>
      <c r="AH121" s="3">
        <f t="shared" si="105"/>
        <v>412513.256978683</v>
      </c>
      <c r="AI121" s="3">
        <f t="shared" si="105"/>
        <v>424888.65468804352</v>
      </c>
      <c r="AJ121" s="3">
        <f t="shared" si="105"/>
        <v>437635.31432868482</v>
      </c>
      <c r="AK121" s="3">
        <f t="shared" si="105"/>
        <v>450764.37375854538</v>
      </c>
      <c r="AL121" s="3">
        <f t="shared" si="105"/>
        <v>464287.30497130175</v>
      </c>
    </row>
    <row r="122" spans="2:38" x14ac:dyDescent="0.3">
      <c r="B122" s="4">
        <v>36</v>
      </c>
      <c r="C122" s="3">
        <f>'RIA framework'!E23</f>
        <v>185000</v>
      </c>
      <c r="D122" s="3">
        <f t="shared" ref="D122:AL122" si="106">C122*(1+$C$6)</f>
        <v>190550</v>
      </c>
      <c r="E122" s="3">
        <f t="shared" si="106"/>
        <v>196266.5</v>
      </c>
      <c r="F122" s="3">
        <f t="shared" si="106"/>
        <v>202154.495</v>
      </c>
      <c r="G122" s="3">
        <f t="shared" si="106"/>
        <v>208219.12985</v>
      </c>
      <c r="H122" s="3">
        <f t="shared" si="106"/>
        <v>214465.70374550001</v>
      </c>
      <c r="I122" s="3">
        <f t="shared" si="106"/>
        <v>220899.67485786503</v>
      </c>
      <c r="J122" s="3">
        <f t="shared" si="106"/>
        <v>227526.665103601</v>
      </c>
      <c r="K122" s="3">
        <f t="shared" si="106"/>
        <v>234352.46505670904</v>
      </c>
      <c r="L122" s="3">
        <f t="shared" si="106"/>
        <v>241383.03900841033</v>
      </c>
      <c r="M122" s="3">
        <f t="shared" si="106"/>
        <v>248624.53017866265</v>
      </c>
      <c r="N122" s="3">
        <f t="shared" si="106"/>
        <v>256083.26608402253</v>
      </c>
      <c r="O122" s="3">
        <f t="shared" si="106"/>
        <v>263765.7640665432</v>
      </c>
      <c r="P122" s="3">
        <f t="shared" si="106"/>
        <v>271678.73698853952</v>
      </c>
      <c r="Q122" s="3">
        <f t="shared" si="106"/>
        <v>279829.09909819573</v>
      </c>
      <c r="R122" s="3">
        <f t="shared" si="106"/>
        <v>288223.97207114159</v>
      </c>
      <c r="S122" s="3">
        <f t="shared" si="106"/>
        <v>296870.69123327587</v>
      </c>
      <c r="T122" s="3">
        <f t="shared" si="106"/>
        <v>305776.81197027414</v>
      </c>
      <c r="U122" s="3">
        <f t="shared" si="106"/>
        <v>314950.11632938235</v>
      </c>
      <c r="V122" s="3">
        <f t="shared" si="106"/>
        <v>324398.61981926381</v>
      </c>
      <c r="W122" s="3">
        <f t="shared" si="106"/>
        <v>334130.57841384172</v>
      </c>
      <c r="X122" s="3">
        <f t="shared" si="106"/>
        <v>344154.49576625699</v>
      </c>
      <c r="Y122" s="3">
        <f t="shared" si="106"/>
        <v>354479.13063924469</v>
      </c>
      <c r="Z122" s="3">
        <f t="shared" si="106"/>
        <v>365113.50455842202</v>
      </c>
      <c r="AA122" s="3">
        <f t="shared" si="106"/>
        <v>376066.90969517472</v>
      </c>
      <c r="AB122" s="3">
        <f t="shared" si="106"/>
        <v>387348.91698602994</v>
      </c>
      <c r="AC122" s="3">
        <f t="shared" si="106"/>
        <v>398969.38449561084</v>
      </c>
      <c r="AD122" s="3">
        <f t="shared" si="106"/>
        <v>410938.46603047918</v>
      </c>
      <c r="AE122" s="3">
        <f t="shared" si="106"/>
        <v>423266.62001139356</v>
      </c>
      <c r="AF122" s="3">
        <f t="shared" si="106"/>
        <v>435964.61861173541</v>
      </c>
      <c r="AG122" s="3">
        <f t="shared" si="106"/>
        <v>449043.55717008747</v>
      </c>
      <c r="AH122" s="3">
        <f t="shared" si="106"/>
        <v>462514.86388519011</v>
      </c>
      <c r="AI122" s="3">
        <f t="shared" si="106"/>
        <v>476390.30980174581</v>
      </c>
      <c r="AJ122" s="3">
        <f t="shared" si="106"/>
        <v>490682.0190957982</v>
      </c>
      <c r="AK122" s="3">
        <f t="shared" si="106"/>
        <v>505402.47966867214</v>
      </c>
      <c r="AL122" s="3">
        <f t="shared" si="106"/>
        <v>520564.55405873229</v>
      </c>
    </row>
    <row r="123" spans="2:38" x14ac:dyDescent="0.3">
      <c r="B123" s="4">
        <v>37</v>
      </c>
      <c r="C123" s="3">
        <f>'RIA framework'!E24</f>
        <v>206000</v>
      </c>
      <c r="D123" s="3">
        <f t="shared" ref="D123:AL123" si="107">C123*(1+$C$6)</f>
        <v>212180</v>
      </c>
      <c r="E123" s="3">
        <f t="shared" si="107"/>
        <v>218545.4</v>
      </c>
      <c r="F123" s="3">
        <f t="shared" si="107"/>
        <v>225101.76199999999</v>
      </c>
      <c r="G123" s="3">
        <f t="shared" si="107"/>
        <v>231854.81485999998</v>
      </c>
      <c r="H123" s="3">
        <f t="shared" si="107"/>
        <v>238810.4593058</v>
      </c>
      <c r="I123" s="3">
        <f t="shared" si="107"/>
        <v>245974.773084974</v>
      </c>
      <c r="J123" s="3">
        <f t="shared" si="107"/>
        <v>253354.01627752322</v>
      </c>
      <c r="K123" s="3">
        <f t="shared" si="107"/>
        <v>260954.63676584893</v>
      </c>
      <c r="L123" s="3">
        <f t="shared" si="107"/>
        <v>268783.27586882439</v>
      </c>
      <c r="M123" s="3">
        <f t="shared" si="107"/>
        <v>276846.77414488915</v>
      </c>
      <c r="N123" s="3">
        <f t="shared" si="107"/>
        <v>285152.17736923584</v>
      </c>
      <c r="O123" s="3">
        <f t="shared" si="107"/>
        <v>293706.74269031291</v>
      </c>
      <c r="P123" s="3">
        <f t="shared" si="107"/>
        <v>302517.94497102231</v>
      </c>
      <c r="Q123" s="3">
        <f t="shared" si="107"/>
        <v>311593.48332015297</v>
      </c>
      <c r="R123" s="3">
        <f t="shared" si="107"/>
        <v>320941.28781975759</v>
      </c>
      <c r="S123" s="3">
        <f t="shared" si="107"/>
        <v>330569.52645435033</v>
      </c>
      <c r="T123" s="3">
        <f t="shared" si="107"/>
        <v>340486.61224798084</v>
      </c>
      <c r="U123" s="3">
        <f t="shared" si="107"/>
        <v>350701.21061542025</v>
      </c>
      <c r="V123" s="3">
        <f t="shared" si="107"/>
        <v>361222.24693388288</v>
      </c>
      <c r="W123" s="3">
        <f t="shared" si="107"/>
        <v>372058.91434189939</v>
      </c>
      <c r="X123" s="3">
        <f t="shared" si="107"/>
        <v>383220.68177215639</v>
      </c>
      <c r="Y123" s="3">
        <f t="shared" si="107"/>
        <v>394717.30222532107</v>
      </c>
      <c r="Z123" s="3">
        <f t="shared" si="107"/>
        <v>406558.82129208068</v>
      </c>
      <c r="AA123" s="3">
        <f t="shared" si="107"/>
        <v>418755.58593084314</v>
      </c>
      <c r="AB123" s="3">
        <f t="shared" si="107"/>
        <v>431318.25350876845</v>
      </c>
      <c r="AC123" s="3">
        <f t="shared" si="107"/>
        <v>444257.80111403152</v>
      </c>
      <c r="AD123" s="3">
        <f t="shared" si="107"/>
        <v>457585.53514745249</v>
      </c>
      <c r="AE123" s="3">
        <f t="shared" si="107"/>
        <v>471313.10120187607</v>
      </c>
      <c r="AF123" s="3">
        <f t="shared" si="107"/>
        <v>485452.49423793238</v>
      </c>
      <c r="AG123" s="3">
        <f t="shared" si="107"/>
        <v>500016.06906507036</v>
      </c>
      <c r="AH123" s="3">
        <f t="shared" si="107"/>
        <v>515016.5511370225</v>
      </c>
      <c r="AI123" s="3">
        <f t="shared" si="107"/>
        <v>530467.04767113319</v>
      </c>
      <c r="AJ123" s="3">
        <f t="shared" si="107"/>
        <v>546381.05910126725</v>
      </c>
      <c r="AK123" s="3">
        <f t="shared" si="107"/>
        <v>562772.49087430525</v>
      </c>
      <c r="AL123" s="3">
        <f t="shared" si="107"/>
        <v>579655.66560053441</v>
      </c>
    </row>
    <row r="124" spans="2:38" x14ac:dyDescent="0.3">
      <c r="B124" s="4">
        <v>38</v>
      </c>
      <c r="C124" s="3">
        <f>'RIA framework'!E25</f>
        <v>229000</v>
      </c>
      <c r="D124" s="3">
        <f t="shared" ref="D124:AL124" si="108">C124*(1+$C$6)</f>
        <v>235870</v>
      </c>
      <c r="E124" s="3">
        <f t="shared" si="108"/>
        <v>242946.1</v>
      </c>
      <c r="F124" s="3">
        <f t="shared" si="108"/>
        <v>250234.48300000001</v>
      </c>
      <c r="G124" s="3">
        <f t="shared" si="108"/>
        <v>257741.51749000003</v>
      </c>
      <c r="H124" s="3">
        <f t="shared" si="108"/>
        <v>265473.76301470003</v>
      </c>
      <c r="I124" s="3">
        <f t="shared" si="108"/>
        <v>273437.97590514104</v>
      </c>
      <c r="J124" s="3">
        <f t="shared" si="108"/>
        <v>281641.11518229527</v>
      </c>
      <c r="K124" s="3">
        <f t="shared" si="108"/>
        <v>290090.34863776411</v>
      </c>
      <c r="L124" s="3">
        <f t="shared" si="108"/>
        <v>298793.05909689702</v>
      </c>
      <c r="M124" s="3">
        <f t="shared" si="108"/>
        <v>307756.85086980392</v>
      </c>
      <c r="N124" s="3">
        <f t="shared" si="108"/>
        <v>316989.55639589805</v>
      </c>
      <c r="O124" s="3">
        <f t="shared" si="108"/>
        <v>326499.24308777502</v>
      </c>
      <c r="P124" s="3">
        <f t="shared" si="108"/>
        <v>336294.22038040828</v>
      </c>
      <c r="Q124" s="3">
        <f t="shared" si="108"/>
        <v>346383.04699182056</v>
      </c>
      <c r="R124" s="3">
        <f t="shared" si="108"/>
        <v>356774.53840157518</v>
      </c>
      <c r="S124" s="3">
        <f t="shared" si="108"/>
        <v>367477.77455362247</v>
      </c>
      <c r="T124" s="3">
        <f t="shared" si="108"/>
        <v>378502.10779023118</v>
      </c>
      <c r="U124" s="3">
        <f t="shared" si="108"/>
        <v>389857.17102393811</v>
      </c>
      <c r="V124" s="3">
        <f t="shared" si="108"/>
        <v>401552.88615465624</v>
      </c>
      <c r="W124" s="3">
        <f t="shared" si="108"/>
        <v>413599.47273929592</v>
      </c>
      <c r="X124" s="3">
        <f t="shared" si="108"/>
        <v>426007.45692147483</v>
      </c>
      <c r="Y124" s="3">
        <f t="shared" si="108"/>
        <v>438787.6806291191</v>
      </c>
      <c r="Z124" s="3">
        <f t="shared" si="108"/>
        <v>451951.31104799267</v>
      </c>
      <c r="AA124" s="3">
        <f t="shared" si="108"/>
        <v>465509.85037943244</v>
      </c>
      <c r="AB124" s="3">
        <f t="shared" si="108"/>
        <v>479475.14589081542</v>
      </c>
      <c r="AC124" s="3">
        <f t="shared" si="108"/>
        <v>493859.4002675399</v>
      </c>
      <c r="AD124" s="3">
        <f t="shared" si="108"/>
        <v>508675.1822755661</v>
      </c>
      <c r="AE124" s="3">
        <f t="shared" si="108"/>
        <v>523935.43774383311</v>
      </c>
      <c r="AF124" s="3">
        <f t="shared" si="108"/>
        <v>539653.50087614811</v>
      </c>
      <c r="AG124" s="3">
        <f t="shared" si="108"/>
        <v>555843.10590243258</v>
      </c>
      <c r="AH124" s="3">
        <f t="shared" si="108"/>
        <v>572518.39907950559</v>
      </c>
      <c r="AI124" s="3">
        <f t="shared" si="108"/>
        <v>589693.95105189073</v>
      </c>
      <c r="AJ124" s="3">
        <f t="shared" si="108"/>
        <v>607384.76958344749</v>
      </c>
      <c r="AK124" s="3">
        <f t="shared" si="108"/>
        <v>625606.31267095089</v>
      </c>
      <c r="AL124" s="3">
        <f t="shared" si="108"/>
        <v>644374.50205107941</v>
      </c>
    </row>
    <row r="125" spans="2:38" x14ac:dyDescent="0.3">
      <c r="B125" s="4">
        <v>39</v>
      </c>
      <c r="C125" s="3">
        <f>'RIA framework'!E26</f>
        <v>253000</v>
      </c>
      <c r="D125" s="3">
        <f t="shared" ref="D125:AL125" si="109">C125*(1+$C$6)</f>
        <v>260590</v>
      </c>
      <c r="E125" s="3">
        <f t="shared" si="109"/>
        <v>268407.7</v>
      </c>
      <c r="F125" s="3">
        <f t="shared" si="109"/>
        <v>276459.93100000004</v>
      </c>
      <c r="G125" s="3">
        <f t="shared" si="109"/>
        <v>284753.72893000004</v>
      </c>
      <c r="H125" s="3">
        <f t="shared" si="109"/>
        <v>293296.34079790005</v>
      </c>
      <c r="I125" s="3">
        <f t="shared" si="109"/>
        <v>302095.23102183704</v>
      </c>
      <c r="J125" s="3">
        <f t="shared" si="109"/>
        <v>311158.08795249218</v>
      </c>
      <c r="K125" s="3">
        <f t="shared" si="109"/>
        <v>320492.83059106697</v>
      </c>
      <c r="L125" s="3">
        <f t="shared" si="109"/>
        <v>330107.61550879898</v>
      </c>
      <c r="M125" s="3">
        <f t="shared" si="109"/>
        <v>340010.84397406294</v>
      </c>
      <c r="N125" s="3">
        <f t="shared" si="109"/>
        <v>350211.16929328482</v>
      </c>
      <c r="O125" s="3">
        <f t="shared" si="109"/>
        <v>360717.50437208335</v>
      </c>
      <c r="P125" s="3">
        <f t="shared" si="109"/>
        <v>371539.02950324584</v>
      </c>
      <c r="Q125" s="3">
        <f t="shared" si="109"/>
        <v>382685.20038834325</v>
      </c>
      <c r="R125" s="3">
        <f t="shared" si="109"/>
        <v>394165.75639999355</v>
      </c>
      <c r="S125" s="3">
        <f t="shared" si="109"/>
        <v>405990.72909199336</v>
      </c>
      <c r="T125" s="3">
        <f t="shared" si="109"/>
        <v>418170.45096475317</v>
      </c>
      <c r="U125" s="3">
        <f t="shared" si="109"/>
        <v>430715.5644936958</v>
      </c>
      <c r="V125" s="3">
        <f t="shared" si="109"/>
        <v>443637.03142850666</v>
      </c>
      <c r="W125" s="3">
        <f t="shared" si="109"/>
        <v>456946.14237136184</v>
      </c>
      <c r="X125" s="3">
        <f t="shared" si="109"/>
        <v>470654.52664250269</v>
      </c>
      <c r="Y125" s="3">
        <f t="shared" si="109"/>
        <v>484774.16244177776</v>
      </c>
      <c r="Z125" s="3">
        <f t="shared" si="109"/>
        <v>499317.38731503108</v>
      </c>
      <c r="AA125" s="3">
        <f t="shared" si="109"/>
        <v>514296.90893448202</v>
      </c>
      <c r="AB125" s="3">
        <f t="shared" si="109"/>
        <v>529725.81620251655</v>
      </c>
      <c r="AC125" s="3">
        <f t="shared" si="109"/>
        <v>545617.59068859206</v>
      </c>
      <c r="AD125" s="3">
        <f t="shared" si="109"/>
        <v>561986.11840924982</v>
      </c>
      <c r="AE125" s="3">
        <f t="shared" si="109"/>
        <v>578845.70196152735</v>
      </c>
      <c r="AF125" s="3">
        <f t="shared" si="109"/>
        <v>596211.07302037324</v>
      </c>
      <c r="AG125" s="3">
        <f t="shared" si="109"/>
        <v>614097.40521098441</v>
      </c>
      <c r="AH125" s="3">
        <f t="shared" si="109"/>
        <v>632520.3273673139</v>
      </c>
      <c r="AI125" s="3">
        <f t="shared" si="109"/>
        <v>651495.93718833337</v>
      </c>
      <c r="AJ125" s="3">
        <f t="shared" si="109"/>
        <v>671040.8153039834</v>
      </c>
      <c r="AK125" s="3">
        <f t="shared" si="109"/>
        <v>691172.03976310289</v>
      </c>
      <c r="AL125" s="3">
        <f t="shared" si="109"/>
        <v>711907.20095599594</v>
      </c>
    </row>
    <row r="126" spans="2:38" x14ac:dyDescent="0.3">
      <c r="B126" s="4">
        <v>40</v>
      </c>
      <c r="C126" s="3">
        <f>'RIA framework'!E27</f>
        <v>279000</v>
      </c>
      <c r="D126" s="3">
        <f t="shared" ref="D126:AL126" si="110">C126*(1+$C$6)</f>
        <v>287370</v>
      </c>
      <c r="E126" s="3">
        <f t="shared" si="110"/>
        <v>295991.10000000003</v>
      </c>
      <c r="F126" s="3">
        <f t="shared" si="110"/>
        <v>304870.83300000004</v>
      </c>
      <c r="G126" s="3">
        <f t="shared" si="110"/>
        <v>314016.95799000002</v>
      </c>
      <c r="H126" s="3">
        <f t="shared" si="110"/>
        <v>323437.46672970004</v>
      </c>
      <c r="I126" s="3">
        <f t="shared" si="110"/>
        <v>333140.59073159104</v>
      </c>
      <c r="J126" s="3">
        <f t="shared" si="110"/>
        <v>343134.8084535388</v>
      </c>
      <c r="K126" s="3">
        <f t="shared" si="110"/>
        <v>353428.85270714498</v>
      </c>
      <c r="L126" s="3">
        <f t="shared" si="110"/>
        <v>364031.71828835935</v>
      </c>
      <c r="M126" s="3">
        <f t="shared" si="110"/>
        <v>374952.66983701015</v>
      </c>
      <c r="N126" s="3">
        <f t="shared" si="110"/>
        <v>386201.24993212044</v>
      </c>
      <c r="O126" s="3">
        <f t="shared" si="110"/>
        <v>397787.28743008408</v>
      </c>
      <c r="P126" s="3">
        <f t="shared" si="110"/>
        <v>409720.90605298663</v>
      </c>
      <c r="Q126" s="3">
        <f t="shared" si="110"/>
        <v>422012.53323457623</v>
      </c>
      <c r="R126" s="3">
        <f t="shared" si="110"/>
        <v>434672.90923161351</v>
      </c>
      <c r="S126" s="3">
        <f t="shared" si="110"/>
        <v>447713.09650856192</v>
      </c>
      <c r="T126" s="3">
        <f t="shared" si="110"/>
        <v>461144.48940381879</v>
      </c>
      <c r="U126" s="3">
        <f t="shared" si="110"/>
        <v>474978.82408593339</v>
      </c>
      <c r="V126" s="3">
        <f t="shared" si="110"/>
        <v>489228.18880851142</v>
      </c>
      <c r="W126" s="3">
        <f t="shared" si="110"/>
        <v>503905.0344727668</v>
      </c>
      <c r="X126" s="3">
        <f t="shared" si="110"/>
        <v>519022.18550694984</v>
      </c>
      <c r="Y126" s="3">
        <f t="shared" si="110"/>
        <v>534592.85107215832</v>
      </c>
      <c r="Z126" s="3">
        <f t="shared" si="110"/>
        <v>550630.63660432305</v>
      </c>
      <c r="AA126" s="3">
        <f t="shared" si="110"/>
        <v>567149.55570245278</v>
      </c>
      <c r="AB126" s="3">
        <f t="shared" si="110"/>
        <v>584164.04237352638</v>
      </c>
      <c r="AC126" s="3">
        <f t="shared" si="110"/>
        <v>601688.96364473214</v>
      </c>
      <c r="AD126" s="3">
        <f t="shared" si="110"/>
        <v>619739.63255407417</v>
      </c>
      <c r="AE126" s="3">
        <f t="shared" si="110"/>
        <v>638331.82153069635</v>
      </c>
      <c r="AF126" s="3">
        <f t="shared" si="110"/>
        <v>657481.77617661725</v>
      </c>
      <c r="AG126" s="3">
        <f t="shared" si="110"/>
        <v>677206.22946191579</v>
      </c>
      <c r="AH126" s="3">
        <f t="shared" si="110"/>
        <v>697522.41634577326</v>
      </c>
      <c r="AI126" s="3">
        <f t="shared" si="110"/>
        <v>718448.08883614652</v>
      </c>
      <c r="AJ126" s="3">
        <f t="shared" si="110"/>
        <v>740001.5315012309</v>
      </c>
      <c r="AK126" s="3">
        <f t="shared" si="110"/>
        <v>762201.57744626782</v>
      </c>
      <c r="AL126" s="3">
        <f t="shared" si="110"/>
        <v>785067.62476965587</v>
      </c>
    </row>
    <row r="127" spans="2:38" x14ac:dyDescent="0.3">
      <c r="B127" s="4">
        <v>41</v>
      </c>
      <c r="C127" s="3">
        <f>'RIA framework'!E28</f>
        <v>305000</v>
      </c>
      <c r="D127" s="3">
        <f t="shared" ref="D127:AL127" si="111">C127*(1+$C$6)</f>
        <v>314150</v>
      </c>
      <c r="E127" s="3">
        <f t="shared" si="111"/>
        <v>323574.5</v>
      </c>
      <c r="F127" s="3">
        <f t="shared" si="111"/>
        <v>333281.73499999999</v>
      </c>
      <c r="G127" s="3">
        <f t="shared" si="111"/>
        <v>343280.18705000001</v>
      </c>
      <c r="H127" s="3">
        <f t="shared" si="111"/>
        <v>353578.59266150004</v>
      </c>
      <c r="I127" s="3">
        <f t="shared" si="111"/>
        <v>364185.95044134505</v>
      </c>
      <c r="J127" s="3">
        <f t="shared" si="111"/>
        <v>375111.52895458543</v>
      </c>
      <c r="K127" s="3">
        <f t="shared" si="111"/>
        <v>386364.87482322298</v>
      </c>
      <c r="L127" s="3">
        <f t="shared" si="111"/>
        <v>397955.82106791966</v>
      </c>
      <c r="M127" s="3">
        <f t="shared" si="111"/>
        <v>409894.49569995725</v>
      </c>
      <c r="N127" s="3">
        <f t="shared" si="111"/>
        <v>422191.33057095599</v>
      </c>
      <c r="O127" s="3">
        <f t="shared" si="111"/>
        <v>434857.07048808469</v>
      </c>
      <c r="P127" s="3">
        <f t="shared" si="111"/>
        <v>447902.78260272724</v>
      </c>
      <c r="Q127" s="3">
        <f t="shared" si="111"/>
        <v>461339.86608080909</v>
      </c>
      <c r="R127" s="3">
        <f t="shared" si="111"/>
        <v>475180.0620632334</v>
      </c>
      <c r="S127" s="3">
        <f t="shared" si="111"/>
        <v>489435.46392513043</v>
      </c>
      <c r="T127" s="3">
        <f t="shared" si="111"/>
        <v>504118.52784288436</v>
      </c>
      <c r="U127" s="3">
        <f t="shared" si="111"/>
        <v>519242.08367817092</v>
      </c>
      <c r="V127" s="3">
        <f t="shared" si="111"/>
        <v>534819.34618851601</v>
      </c>
      <c r="W127" s="3">
        <f t="shared" si="111"/>
        <v>550863.92657417152</v>
      </c>
      <c r="X127" s="3">
        <f t="shared" si="111"/>
        <v>567389.8443713967</v>
      </c>
      <c r="Y127" s="3">
        <f t="shared" si="111"/>
        <v>584411.53970253863</v>
      </c>
      <c r="Z127" s="3">
        <f t="shared" si="111"/>
        <v>601943.88589361485</v>
      </c>
      <c r="AA127" s="3">
        <f t="shared" si="111"/>
        <v>620002.2024704233</v>
      </c>
      <c r="AB127" s="3">
        <f t="shared" si="111"/>
        <v>638602.26854453597</v>
      </c>
      <c r="AC127" s="3">
        <f t="shared" si="111"/>
        <v>657760.33660087211</v>
      </c>
      <c r="AD127" s="3">
        <f t="shared" si="111"/>
        <v>677493.14669889829</v>
      </c>
      <c r="AE127" s="3">
        <f t="shared" si="111"/>
        <v>697817.94109986525</v>
      </c>
      <c r="AF127" s="3">
        <f t="shared" si="111"/>
        <v>718752.47933286126</v>
      </c>
      <c r="AG127" s="3">
        <f t="shared" si="111"/>
        <v>740315.05371284706</v>
      </c>
      <c r="AH127" s="3">
        <f t="shared" si="111"/>
        <v>762524.50532423251</v>
      </c>
      <c r="AI127" s="3">
        <f t="shared" si="111"/>
        <v>785400.24048395955</v>
      </c>
      <c r="AJ127" s="3">
        <f t="shared" si="111"/>
        <v>808962.2476984784</v>
      </c>
      <c r="AK127" s="3">
        <f t="shared" si="111"/>
        <v>833231.11512943276</v>
      </c>
      <c r="AL127" s="3">
        <f t="shared" si="111"/>
        <v>858228.0485833158</v>
      </c>
    </row>
    <row r="128" spans="2:38" x14ac:dyDescent="0.3">
      <c r="B128" s="4">
        <v>42</v>
      </c>
      <c r="C128" s="3">
        <f>'RIA framework'!E29</f>
        <v>336000</v>
      </c>
      <c r="D128" s="3">
        <f t="shared" ref="D128:AL128" si="112">C128*(1+$C$6)</f>
        <v>346080</v>
      </c>
      <c r="E128" s="3">
        <f t="shared" si="112"/>
        <v>356462.4</v>
      </c>
      <c r="F128" s="3">
        <f t="shared" si="112"/>
        <v>367156.27200000006</v>
      </c>
      <c r="G128" s="3">
        <f t="shared" si="112"/>
        <v>378170.96016000008</v>
      </c>
      <c r="H128" s="3">
        <f t="shared" si="112"/>
        <v>389516.08896480006</v>
      </c>
      <c r="I128" s="3">
        <f t="shared" si="112"/>
        <v>401201.57163374405</v>
      </c>
      <c r="J128" s="3">
        <f t="shared" si="112"/>
        <v>413237.61878275638</v>
      </c>
      <c r="K128" s="3">
        <f t="shared" si="112"/>
        <v>425634.74734623911</v>
      </c>
      <c r="L128" s="3">
        <f t="shared" si="112"/>
        <v>438403.78976662632</v>
      </c>
      <c r="M128" s="3">
        <f t="shared" si="112"/>
        <v>451555.90345962514</v>
      </c>
      <c r="N128" s="3">
        <f t="shared" si="112"/>
        <v>465102.58056341391</v>
      </c>
      <c r="O128" s="3">
        <f t="shared" si="112"/>
        <v>479055.65798031632</v>
      </c>
      <c r="P128" s="3">
        <f t="shared" si="112"/>
        <v>493427.32771972584</v>
      </c>
      <c r="Q128" s="3">
        <f t="shared" si="112"/>
        <v>508230.14755131764</v>
      </c>
      <c r="R128" s="3">
        <f t="shared" si="112"/>
        <v>523477.05197785719</v>
      </c>
      <c r="S128" s="3">
        <f t="shared" si="112"/>
        <v>539181.36353719293</v>
      </c>
      <c r="T128" s="3">
        <f t="shared" si="112"/>
        <v>555356.80444330873</v>
      </c>
      <c r="U128" s="3">
        <f t="shared" si="112"/>
        <v>572017.50857660803</v>
      </c>
      <c r="V128" s="3">
        <f t="shared" si="112"/>
        <v>589178.03383390629</v>
      </c>
      <c r="W128" s="3">
        <f t="shared" si="112"/>
        <v>606853.37484892353</v>
      </c>
      <c r="X128" s="3">
        <f t="shared" si="112"/>
        <v>625058.9760943912</v>
      </c>
      <c r="Y128" s="3">
        <f t="shared" si="112"/>
        <v>643810.74537722301</v>
      </c>
      <c r="Z128" s="3">
        <f t="shared" si="112"/>
        <v>663125.06773853977</v>
      </c>
      <c r="AA128" s="3">
        <f t="shared" si="112"/>
        <v>683018.81977069599</v>
      </c>
      <c r="AB128" s="3">
        <f t="shared" si="112"/>
        <v>703509.38436381693</v>
      </c>
      <c r="AC128" s="3">
        <f t="shared" si="112"/>
        <v>724614.66589473141</v>
      </c>
      <c r="AD128" s="3">
        <f t="shared" si="112"/>
        <v>746353.10587157332</v>
      </c>
      <c r="AE128" s="3">
        <f t="shared" si="112"/>
        <v>768743.69904772053</v>
      </c>
      <c r="AF128" s="3">
        <f t="shared" si="112"/>
        <v>791806.01001915219</v>
      </c>
      <c r="AG128" s="3">
        <f t="shared" si="112"/>
        <v>815560.19031972683</v>
      </c>
      <c r="AH128" s="3">
        <f t="shared" si="112"/>
        <v>840026.99602931866</v>
      </c>
      <c r="AI128" s="3">
        <f t="shared" si="112"/>
        <v>865227.80591019825</v>
      </c>
      <c r="AJ128" s="3">
        <f t="shared" si="112"/>
        <v>891184.64008750417</v>
      </c>
      <c r="AK128" s="3">
        <f t="shared" si="112"/>
        <v>917920.17929012934</v>
      </c>
      <c r="AL128" s="3">
        <f t="shared" si="112"/>
        <v>945457.78466883325</v>
      </c>
    </row>
    <row r="129" spans="2:38" x14ac:dyDescent="0.3">
      <c r="B129" s="4">
        <v>43</v>
      </c>
      <c r="C129" s="3">
        <f>'RIA framework'!E30</f>
        <v>368000</v>
      </c>
      <c r="D129" s="3">
        <f t="shared" ref="D129:AL129" si="113">C129*(1+$C$6)</f>
        <v>379040</v>
      </c>
      <c r="E129" s="3">
        <f t="shared" si="113"/>
        <v>390411.2</v>
      </c>
      <c r="F129" s="3">
        <f t="shared" si="113"/>
        <v>402123.53600000002</v>
      </c>
      <c r="G129" s="3">
        <f t="shared" si="113"/>
        <v>414187.24208000005</v>
      </c>
      <c r="H129" s="3">
        <f t="shared" si="113"/>
        <v>426612.85934240004</v>
      </c>
      <c r="I129" s="3">
        <f t="shared" si="113"/>
        <v>439411.24512267206</v>
      </c>
      <c r="J129" s="3">
        <f t="shared" si="113"/>
        <v>452593.58247635223</v>
      </c>
      <c r="K129" s="3">
        <f t="shared" si="113"/>
        <v>466171.38995064283</v>
      </c>
      <c r="L129" s="3">
        <f t="shared" si="113"/>
        <v>480156.53164916212</v>
      </c>
      <c r="M129" s="3">
        <f t="shared" si="113"/>
        <v>494561.22759863699</v>
      </c>
      <c r="N129" s="3">
        <f t="shared" si="113"/>
        <v>509398.0644265961</v>
      </c>
      <c r="O129" s="3">
        <f t="shared" si="113"/>
        <v>524680.00635939394</v>
      </c>
      <c r="P129" s="3">
        <f t="shared" si="113"/>
        <v>540420.40655017574</v>
      </c>
      <c r="Q129" s="3">
        <f t="shared" si="113"/>
        <v>556633.01874668105</v>
      </c>
      <c r="R129" s="3">
        <f t="shared" si="113"/>
        <v>573332.00930908148</v>
      </c>
      <c r="S129" s="3">
        <f t="shared" si="113"/>
        <v>590531.96958835388</v>
      </c>
      <c r="T129" s="3">
        <f t="shared" si="113"/>
        <v>608247.92867600452</v>
      </c>
      <c r="U129" s="3">
        <f t="shared" si="113"/>
        <v>626495.36653628468</v>
      </c>
      <c r="V129" s="3">
        <f t="shared" si="113"/>
        <v>645290.22753237328</v>
      </c>
      <c r="W129" s="3">
        <f t="shared" si="113"/>
        <v>664648.93435834453</v>
      </c>
      <c r="X129" s="3">
        <f t="shared" si="113"/>
        <v>684588.40238909493</v>
      </c>
      <c r="Y129" s="3">
        <f t="shared" si="113"/>
        <v>705126.05446076777</v>
      </c>
      <c r="Z129" s="3">
        <f t="shared" si="113"/>
        <v>726279.83609459084</v>
      </c>
      <c r="AA129" s="3">
        <f t="shared" si="113"/>
        <v>748068.23117742862</v>
      </c>
      <c r="AB129" s="3">
        <f t="shared" si="113"/>
        <v>770510.27811275155</v>
      </c>
      <c r="AC129" s="3">
        <f t="shared" si="113"/>
        <v>793625.5864561341</v>
      </c>
      <c r="AD129" s="3">
        <f t="shared" si="113"/>
        <v>817434.35404981812</v>
      </c>
      <c r="AE129" s="3">
        <f t="shared" si="113"/>
        <v>841957.38467131264</v>
      </c>
      <c r="AF129" s="3">
        <f t="shared" si="113"/>
        <v>867216.10621145205</v>
      </c>
      <c r="AG129" s="3">
        <f t="shared" si="113"/>
        <v>893232.58939779561</v>
      </c>
      <c r="AH129" s="3">
        <f t="shared" si="113"/>
        <v>920029.56707972952</v>
      </c>
      <c r="AI129" s="3">
        <f t="shared" si="113"/>
        <v>947630.45409212145</v>
      </c>
      <c r="AJ129" s="3">
        <f t="shared" si="113"/>
        <v>976059.36771488516</v>
      </c>
      <c r="AK129" s="3">
        <f t="shared" si="113"/>
        <v>1005341.1487463317</v>
      </c>
      <c r="AL129" s="3">
        <f t="shared" si="113"/>
        <v>1035501.3832087216</v>
      </c>
    </row>
    <row r="130" spans="2:38" x14ac:dyDescent="0.3">
      <c r="B130" s="4">
        <v>44</v>
      </c>
      <c r="C130" s="3">
        <f>'RIA framework'!E31</f>
        <v>402000</v>
      </c>
      <c r="D130" s="3">
        <f t="shared" ref="D130:AL130" si="114">C130*(1+$C$6)</f>
        <v>414060</v>
      </c>
      <c r="E130" s="3">
        <f t="shared" si="114"/>
        <v>426481.8</v>
      </c>
      <c r="F130" s="3">
        <f t="shared" si="114"/>
        <v>439276.25400000002</v>
      </c>
      <c r="G130" s="3">
        <f t="shared" si="114"/>
        <v>452454.54162000003</v>
      </c>
      <c r="H130" s="3">
        <f t="shared" si="114"/>
        <v>466028.17786860006</v>
      </c>
      <c r="I130" s="3">
        <f t="shared" si="114"/>
        <v>480009.02320465806</v>
      </c>
      <c r="J130" s="3">
        <f t="shared" si="114"/>
        <v>494409.29390079784</v>
      </c>
      <c r="K130" s="3">
        <f t="shared" si="114"/>
        <v>509241.57271782181</v>
      </c>
      <c r="L130" s="3">
        <f t="shared" si="114"/>
        <v>524518.81989935646</v>
      </c>
      <c r="M130" s="3">
        <f t="shared" si="114"/>
        <v>540254.38449633715</v>
      </c>
      <c r="N130" s="3">
        <f t="shared" si="114"/>
        <v>556462.01603122731</v>
      </c>
      <c r="O130" s="3">
        <f t="shared" si="114"/>
        <v>573155.87651216413</v>
      </c>
      <c r="P130" s="3">
        <f t="shared" si="114"/>
        <v>590350.55280752911</v>
      </c>
      <c r="Q130" s="3">
        <f t="shared" si="114"/>
        <v>608061.06939175504</v>
      </c>
      <c r="R130" s="3">
        <f t="shared" si="114"/>
        <v>626302.90147350775</v>
      </c>
      <c r="S130" s="3">
        <f t="shared" si="114"/>
        <v>645091.98851771303</v>
      </c>
      <c r="T130" s="3">
        <f t="shared" si="114"/>
        <v>664444.74817324441</v>
      </c>
      <c r="U130" s="3">
        <f t="shared" si="114"/>
        <v>684378.09061844181</v>
      </c>
      <c r="V130" s="3">
        <f t="shared" si="114"/>
        <v>704909.43333699508</v>
      </c>
      <c r="W130" s="3">
        <f t="shared" si="114"/>
        <v>726056.71633710491</v>
      </c>
      <c r="X130" s="3">
        <f t="shared" si="114"/>
        <v>747838.41782721807</v>
      </c>
      <c r="Y130" s="3">
        <f t="shared" si="114"/>
        <v>770273.5703620346</v>
      </c>
      <c r="Z130" s="3">
        <f t="shared" si="114"/>
        <v>793381.77747289569</v>
      </c>
      <c r="AA130" s="3">
        <f t="shared" si="114"/>
        <v>817183.23079708253</v>
      </c>
      <c r="AB130" s="3">
        <f t="shared" si="114"/>
        <v>841698.72772099508</v>
      </c>
      <c r="AC130" s="3">
        <f t="shared" si="114"/>
        <v>866949.68955262494</v>
      </c>
      <c r="AD130" s="3">
        <f t="shared" si="114"/>
        <v>892958.18023920374</v>
      </c>
      <c r="AE130" s="3">
        <f t="shared" si="114"/>
        <v>919746.92564637982</v>
      </c>
      <c r="AF130" s="3">
        <f t="shared" si="114"/>
        <v>947339.33341577125</v>
      </c>
      <c r="AG130" s="3">
        <f t="shared" si="114"/>
        <v>975759.51341824443</v>
      </c>
      <c r="AH130" s="3">
        <f t="shared" si="114"/>
        <v>1005032.2988207918</v>
      </c>
      <c r="AI130" s="3">
        <f t="shared" si="114"/>
        <v>1035183.2677854155</v>
      </c>
      <c r="AJ130" s="3">
        <f t="shared" si="114"/>
        <v>1066238.765818978</v>
      </c>
      <c r="AK130" s="3">
        <f t="shared" si="114"/>
        <v>1098225.9287935474</v>
      </c>
      <c r="AL130" s="3">
        <f t="shared" si="114"/>
        <v>1131172.7066573538</v>
      </c>
    </row>
    <row r="131" spans="2:38" x14ac:dyDescent="0.3">
      <c r="B131" s="4">
        <v>45</v>
      </c>
      <c r="C131" s="3">
        <f>'RIA framework'!E32</f>
        <v>438000</v>
      </c>
      <c r="D131" s="3">
        <f t="shared" ref="D131:AL131" si="115">C131*(1+$C$6)</f>
        <v>451140</v>
      </c>
      <c r="E131" s="3">
        <f t="shared" si="115"/>
        <v>464674.2</v>
      </c>
      <c r="F131" s="3">
        <f t="shared" si="115"/>
        <v>478614.42600000004</v>
      </c>
      <c r="G131" s="3">
        <f t="shared" si="115"/>
        <v>492972.85878000007</v>
      </c>
      <c r="H131" s="3">
        <f t="shared" si="115"/>
        <v>507762.04454340006</v>
      </c>
      <c r="I131" s="3">
        <f t="shared" si="115"/>
        <v>522994.90587970207</v>
      </c>
      <c r="J131" s="3">
        <f t="shared" si="115"/>
        <v>538684.75305609312</v>
      </c>
      <c r="K131" s="3">
        <f t="shared" si="115"/>
        <v>554845.29564777587</v>
      </c>
      <c r="L131" s="3">
        <f t="shared" si="115"/>
        <v>571490.65451720916</v>
      </c>
      <c r="M131" s="3">
        <f t="shared" si="115"/>
        <v>588635.37415272545</v>
      </c>
      <c r="N131" s="3">
        <f t="shared" si="115"/>
        <v>606294.43537730724</v>
      </c>
      <c r="O131" s="3">
        <f t="shared" si="115"/>
        <v>624483.26843862643</v>
      </c>
      <c r="P131" s="3">
        <f t="shared" si="115"/>
        <v>643217.7664917853</v>
      </c>
      <c r="Q131" s="3">
        <f t="shared" si="115"/>
        <v>662514.29948653886</v>
      </c>
      <c r="R131" s="3">
        <f t="shared" si="115"/>
        <v>682389.72847113502</v>
      </c>
      <c r="S131" s="3">
        <f t="shared" si="115"/>
        <v>702861.42032526911</v>
      </c>
      <c r="T131" s="3">
        <f t="shared" si="115"/>
        <v>723947.26293502725</v>
      </c>
      <c r="U131" s="3">
        <f t="shared" si="115"/>
        <v>745665.68082307803</v>
      </c>
      <c r="V131" s="3">
        <f t="shared" si="115"/>
        <v>768035.65124777041</v>
      </c>
      <c r="W131" s="3">
        <f t="shared" si="115"/>
        <v>791076.72078520351</v>
      </c>
      <c r="X131" s="3">
        <f t="shared" si="115"/>
        <v>814809.02240875969</v>
      </c>
      <c r="Y131" s="3">
        <f t="shared" si="115"/>
        <v>839253.29308102245</v>
      </c>
      <c r="Z131" s="3">
        <f t="shared" si="115"/>
        <v>864430.89187345316</v>
      </c>
      <c r="AA131" s="3">
        <f t="shared" si="115"/>
        <v>890363.8186296568</v>
      </c>
      <c r="AB131" s="3">
        <f t="shared" si="115"/>
        <v>917074.7331885465</v>
      </c>
      <c r="AC131" s="3">
        <f t="shared" si="115"/>
        <v>944586.97518420289</v>
      </c>
      <c r="AD131" s="3">
        <f t="shared" si="115"/>
        <v>972924.58443972899</v>
      </c>
      <c r="AE131" s="3">
        <f t="shared" si="115"/>
        <v>1002112.3219729209</v>
      </c>
      <c r="AF131" s="3">
        <f t="shared" si="115"/>
        <v>1032175.6916321085</v>
      </c>
      <c r="AG131" s="3">
        <f t="shared" si="115"/>
        <v>1063140.9623810719</v>
      </c>
      <c r="AH131" s="3">
        <f t="shared" si="115"/>
        <v>1095035.191252504</v>
      </c>
      <c r="AI131" s="3">
        <f t="shared" si="115"/>
        <v>1127886.2469900791</v>
      </c>
      <c r="AJ131" s="3">
        <f t="shared" si="115"/>
        <v>1161722.8343997814</v>
      </c>
      <c r="AK131" s="3">
        <f t="shared" si="115"/>
        <v>1196574.519431775</v>
      </c>
      <c r="AL131" s="3">
        <f t="shared" si="115"/>
        <v>1232471.7550147283</v>
      </c>
    </row>
    <row r="132" spans="2:38" x14ac:dyDescent="0.3">
      <c r="B132" s="4">
        <v>46</v>
      </c>
      <c r="C132" s="3">
        <f>'RIA framework'!E33</f>
        <v>476000</v>
      </c>
      <c r="D132" s="3">
        <f t="shared" ref="D132:AL132" si="116">C132*(1+$C$6)</f>
        <v>490280</v>
      </c>
      <c r="E132" s="3">
        <f t="shared" si="116"/>
        <v>504988.4</v>
      </c>
      <c r="F132" s="3">
        <f t="shared" si="116"/>
        <v>520138.05200000003</v>
      </c>
      <c r="G132" s="3">
        <f t="shared" si="116"/>
        <v>535742.19356000004</v>
      </c>
      <c r="H132" s="3">
        <f t="shared" si="116"/>
        <v>551814.45936680003</v>
      </c>
      <c r="I132" s="3">
        <f t="shared" si="116"/>
        <v>568368.89314780408</v>
      </c>
      <c r="J132" s="3">
        <f t="shared" si="116"/>
        <v>585419.95994223817</v>
      </c>
      <c r="K132" s="3">
        <f t="shared" si="116"/>
        <v>602982.55874050537</v>
      </c>
      <c r="L132" s="3">
        <f t="shared" si="116"/>
        <v>621072.03550272051</v>
      </c>
      <c r="M132" s="3">
        <f t="shared" si="116"/>
        <v>639704.19656780211</v>
      </c>
      <c r="N132" s="3">
        <f t="shared" si="116"/>
        <v>658895.32246483618</v>
      </c>
      <c r="O132" s="3">
        <f t="shared" si="116"/>
        <v>678662.1821387813</v>
      </c>
      <c r="P132" s="3">
        <f t="shared" si="116"/>
        <v>699022.04760294477</v>
      </c>
      <c r="Q132" s="3">
        <f t="shared" si="116"/>
        <v>719992.7090310331</v>
      </c>
      <c r="R132" s="3">
        <f t="shared" si="116"/>
        <v>741592.49030196411</v>
      </c>
      <c r="S132" s="3">
        <f t="shared" si="116"/>
        <v>763840.26501102303</v>
      </c>
      <c r="T132" s="3">
        <f t="shared" si="116"/>
        <v>786755.47296135372</v>
      </c>
      <c r="U132" s="3">
        <f t="shared" si="116"/>
        <v>810358.13715019438</v>
      </c>
      <c r="V132" s="3">
        <f t="shared" si="116"/>
        <v>834668.88126470021</v>
      </c>
      <c r="W132" s="3">
        <f t="shared" si="116"/>
        <v>859708.94770264125</v>
      </c>
      <c r="X132" s="3">
        <f t="shared" si="116"/>
        <v>885500.21613372047</v>
      </c>
      <c r="Y132" s="3">
        <f t="shared" si="116"/>
        <v>912065.22261773213</v>
      </c>
      <c r="Z132" s="3">
        <f t="shared" si="116"/>
        <v>939427.17929626408</v>
      </c>
      <c r="AA132" s="3">
        <f t="shared" si="116"/>
        <v>967609.994675152</v>
      </c>
      <c r="AB132" s="3">
        <f t="shared" si="116"/>
        <v>996638.2945154066</v>
      </c>
      <c r="AC132" s="3">
        <f t="shared" si="116"/>
        <v>1026537.4433508688</v>
      </c>
      <c r="AD132" s="3">
        <f t="shared" si="116"/>
        <v>1057333.5666513948</v>
      </c>
      <c r="AE132" s="3">
        <f t="shared" si="116"/>
        <v>1089053.5736509366</v>
      </c>
      <c r="AF132" s="3">
        <f t="shared" si="116"/>
        <v>1121725.1808604647</v>
      </c>
      <c r="AG132" s="3">
        <f t="shared" si="116"/>
        <v>1155376.9362862788</v>
      </c>
      <c r="AH132" s="3">
        <f t="shared" si="116"/>
        <v>1190038.2443748671</v>
      </c>
      <c r="AI132" s="3">
        <f t="shared" si="116"/>
        <v>1225739.391706113</v>
      </c>
      <c r="AJ132" s="3">
        <f t="shared" si="116"/>
        <v>1262511.5734572965</v>
      </c>
      <c r="AK132" s="3">
        <f t="shared" si="116"/>
        <v>1300386.9206610154</v>
      </c>
      <c r="AL132" s="3">
        <f t="shared" si="116"/>
        <v>1339398.5282808458</v>
      </c>
    </row>
    <row r="133" spans="2:38" x14ac:dyDescent="0.3">
      <c r="B133" s="4">
        <v>47</v>
      </c>
      <c r="C133" s="3">
        <f>'RIA framework'!E34</f>
        <v>516000</v>
      </c>
      <c r="D133" s="3">
        <f t="shared" ref="D133:AL133" si="117">C133*(1+$C$6)</f>
        <v>531480</v>
      </c>
      <c r="E133" s="3">
        <f t="shared" si="117"/>
        <v>547424.4</v>
      </c>
      <c r="F133" s="3">
        <f t="shared" si="117"/>
        <v>563847.13199999998</v>
      </c>
      <c r="G133" s="3">
        <f t="shared" si="117"/>
        <v>580762.54596000002</v>
      </c>
      <c r="H133" s="3">
        <f t="shared" si="117"/>
        <v>598185.42233880004</v>
      </c>
      <c r="I133" s="3">
        <f t="shared" si="117"/>
        <v>616130.98500896408</v>
      </c>
      <c r="J133" s="3">
        <f t="shared" si="117"/>
        <v>634614.914559233</v>
      </c>
      <c r="K133" s="3">
        <f t="shared" si="117"/>
        <v>653653.36199601006</v>
      </c>
      <c r="L133" s="3">
        <f t="shared" si="117"/>
        <v>673262.96285589039</v>
      </c>
      <c r="M133" s="3">
        <f t="shared" si="117"/>
        <v>693460.85174156714</v>
      </c>
      <c r="N133" s="3">
        <f t="shared" si="117"/>
        <v>714264.67729381414</v>
      </c>
      <c r="O133" s="3">
        <f t="shared" si="117"/>
        <v>735692.61761262862</v>
      </c>
      <c r="P133" s="3">
        <f t="shared" si="117"/>
        <v>757763.39614100754</v>
      </c>
      <c r="Q133" s="3">
        <f t="shared" si="117"/>
        <v>780496.29802523775</v>
      </c>
      <c r="R133" s="3">
        <f t="shared" si="117"/>
        <v>803911.18696599489</v>
      </c>
      <c r="S133" s="3">
        <f t="shared" si="117"/>
        <v>828028.52257497481</v>
      </c>
      <c r="T133" s="3">
        <f t="shared" si="117"/>
        <v>852869.37825222407</v>
      </c>
      <c r="U133" s="3">
        <f t="shared" si="117"/>
        <v>878455.45959979086</v>
      </c>
      <c r="V133" s="3">
        <f t="shared" si="117"/>
        <v>904809.12338778458</v>
      </c>
      <c r="W133" s="3">
        <f t="shared" si="117"/>
        <v>931953.39708941814</v>
      </c>
      <c r="X133" s="3">
        <f t="shared" si="117"/>
        <v>959911.99900210067</v>
      </c>
      <c r="Y133" s="3">
        <f t="shared" si="117"/>
        <v>988709.35897216375</v>
      </c>
      <c r="Z133" s="3">
        <f t="shared" si="117"/>
        <v>1018370.6397413287</v>
      </c>
      <c r="AA133" s="3">
        <f t="shared" si="117"/>
        <v>1048921.7589335686</v>
      </c>
      <c r="AB133" s="3">
        <f t="shared" si="117"/>
        <v>1080389.4117015756</v>
      </c>
      <c r="AC133" s="3">
        <f t="shared" si="117"/>
        <v>1112801.094052623</v>
      </c>
      <c r="AD133" s="3">
        <f t="shared" si="117"/>
        <v>1146185.1268742017</v>
      </c>
      <c r="AE133" s="3">
        <f t="shared" si="117"/>
        <v>1180570.6806804277</v>
      </c>
      <c r="AF133" s="3">
        <f t="shared" si="117"/>
        <v>1215987.8011008406</v>
      </c>
      <c r="AG133" s="3">
        <f t="shared" si="117"/>
        <v>1252467.4351338658</v>
      </c>
      <c r="AH133" s="3">
        <f t="shared" si="117"/>
        <v>1290041.4581878819</v>
      </c>
      <c r="AI133" s="3">
        <f t="shared" si="117"/>
        <v>1328742.7019335183</v>
      </c>
      <c r="AJ133" s="3">
        <f t="shared" si="117"/>
        <v>1368604.9829915238</v>
      </c>
      <c r="AK133" s="3">
        <f t="shared" si="117"/>
        <v>1409663.1324812695</v>
      </c>
      <c r="AL133" s="3">
        <f t="shared" si="117"/>
        <v>1451953.0264557076</v>
      </c>
    </row>
    <row r="134" spans="2:38" x14ac:dyDescent="0.3">
      <c r="B134" s="4">
        <v>48</v>
      </c>
      <c r="C134" s="3">
        <f>'RIA framework'!E35</f>
        <v>559000</v>
      </c>
      <c r="D134" s="3">
        <f t="shared" ref="D134:AL134" si="118">C134*(1+$C$6)</f>
        <v>575770</v>
      </c>
      <c r="E134" s="3">
        <f t="shared" si="118"/>
        <v>593043.1</v>
      </c>
      <c r="F134" s="3">
        <f t="shared" si="118"/>
        <v>610834.39300000004</v>
      </c>
      <c r="G134" s="3">
        <f t="shared" si="118"/>
        <v>629159.42479000008</v>
      </c>
      <c r="H134" s="3">
        <f t="shared" si="118"/>
        <v>648034.20753370004</v>
      </c>
      <c r="I134" s="3">
        <f t="shared" si="118"/>
        <v>667475.23375971103</v>
      </c>
      <c r="J134" s="3">
        <f t="shared" si="118"/>
        <v>687499.49077250238</v>
      </c>
      <c r="K134" s="3">
        <f t="shared" si="118"/>
        <v>708124.47549567744</v>
      </c>
      <c r="L134" s="3">
        <f t="shared" si="118"/>
        <v>729368.20976054773</v>
      </c>
      <c r="M134" s="3">
        <f t="shared" si="118"/>
        <v>751249.25605336414</v>
      </c>
      <c r="N134" s="3">
        <f t="shared" si="118"/>
        <v>773786.73373496509</v>
      </c>
      <c r="O134" s="3">
        <f t="shared" si="118"/>
        <v>797000.33574701403</v>
      </c>
      <c r="P134" s="3">
        <f t="shared" si="118"/>
        <v>820910.34581942449</v>
      </c>
      <c r="Q134" s="3">
        <f t="shared" si="118"/>
        <v>845537.65619400726</v>
      </c>
      <c r="R134" s="3">
        <f t="shared" si="118"/>
        <v>870903.78587982745</v>
      </c>
      <c r="S134" s="3">
        <f t="shared" si="118"/>
        <v>897030.89945622231</v>
      </c>
      <c r="T134" s="3">
        <f t="shared" si="118"/>
        <v>923941.82643990905</v>
      </c>
      <c r="U134" s="3">
        <f t="shared" si="118"/>
        <v>951660.08123310632</v>
      </c>
      <c r="V134" s="3">
        <f t="shared" si="118"/>
        <v>980209.88367009955</v>
      </c>
      <c r="W134" s="3">
        <f t="shared" si="118"/>
        <v>1009616.1801802026</v>
      </c>
      <c r="X134" s="3">
        <f t="shared" si="118"/>
        <v>1039904.6655856087</v>
      </c>
      <c r="Y134" s="3">
        <f t="shared" si="118"/>
        <v>1071101.8055531769</v>
      </c>
      <c r="Z134" s="3">
        <f t="shared" si="118"/>
        <v>1103234.8597197724</v>
      </c>
      <c r="AA134" s="3">
        <f t="shared" si="118"/>
        <v>1136331.9055113655</v>
      </c>
      <c r="AB134" s="3">
        <f t="shared" si="118"/>
        <v>1170421.8626767064</v>
      </c>
      <c r="AC134" s="3">
        <f t="shared" si="118"/>
        <v>1205534.5185570077</v>
      </c>
      <c r="AD134" s="3">
        <f t="shared" si="118"/>
        <v>1241700.554113718</v>
      </c>
      <c r="AE134" s="3">
        <f t="shared" si="118"/>
        <v>1278951.5707371295</v>
      </c>
      <c r="AF134" s="3">
        <f t="shared" si="118"/>
        <v>1317320.1178592434</v>
      </c>
      <c r="AG134" s="3">
        <f t="shared" si="118"/>
        <v>1356839.7213950208</v>
      </c>
      <c r="AH134" s="3">
        <f t="shared" si="118"/>
        <v>1397544.9130368715</v>
      </c>
      <c r="AI134" s="3">
        <f t="shared" si="118"/>
        <v>1439471.2604279777</v>
      </c>
      <c r="AJ134" s="3">
        <f t="shared" si="118"/>
        <v>1482655.398240817</v>
      </c>
      <c r="AK134" s="3">
        <f t="shared" si="118"/>
        <v>1527135.0601880415</v>
      </c>
      <c r="AL134" s="3">
        <f t="shared" si="118"/>
        <v>1572949.1119936828</v>
      </c>
    </row>
    <row r="135" spans="2:38" x14ac:dyDescent="0.3">
      <c r="B135" s="4">
        <v>49</v>
      </c>
      <c r="C135" s="3">
        <f>'RIA framework'!E36</f>
        <v>606000</v>
      </c>
      <c r="D135" s="3">
        <f t="shared" ref="D135:AL135" si="119">C135*(1+$C$6)</f>
        <v>624180</v>
      </c>
      <c r="E135" s="3">
        <f t="shared" si="119"/>
        <v>642905.4</v>
      </c>
      <c r="F135" s="3">
        <f t="shared" si="119"/>
        <v>662192.56200000003</v>
      </c>
      <c r="G135" s="3">
        <f t="shared" si="119"/>
        <v>682058.33886000002</v>
      </c>
      <c r="H135" s="3">
        <f t="shared" si="119"/>
        <v>702520.0890258</v>
      </c>
      <c r="I135" s="3">
        <f t="shared" si="119"/>
        <v>723595.69169657398</v>
      </c>
      <c r="J135" s="3">
        <f t="shared" si="119"/>
        <v>745303.56244747119</v>
      </c>
      <c r="K135" s="3">
        <f t="shared" si="119"/>
        <v>767662.66932089534</v>
      </c>
      <c r="L135" s="3">
        <f t="shared" si="119"/>
        <v>790692.54940052226</v>
      </c>
      <c r="M135" s="3">
        <f t="shared" si="119"/>
        <v>814413.32588253799</v>
      </c>
      <c r="N135" s="3">
        <f t="shared" si="119"/>
        <v>838845.72565901419</v>
      </c>
      <c r="O135" s="3">
        <f t="shared" si="119"/>
        <v>864011.09742878459</v>
      </c>
      <c r="P135" s="3">
        <f t="shared" si="119"/>
        <v>889931.43035164813</v>
      </c>
      <c r="Q135" s="3">
        <f t="shared" si="119"/>
        <v>916629.37326219759</v>
      </c>
      <c r="R135" s="3">
        <f t="shared" si="119"/>
        <v>944128.25446006353</v>
      </c>
      <c r="S135" s="3">
        <f t="shared" si="119"/>
        <v>972452.10209386551</v>
      </c>
      <c r="T135" s="3">
        <f t="shared" si="119"/>
        <v>1001625.6651566816</v>
      </c>
      <c r="U135" s="3">
        <f t="shared" si="119"/>
        <v>1031674.435111382</v>
      </c>
      <c r="V135" s="3">
        <f t="shared" si="119"/>
        <v>1062624.6681647236</v>
      </c>
      <c r="W135" s="3">
        <f t="shared" si="119"/>
        <v>1094503.4082096652</v>
      </c>
      <c r="X135" s="3">
        <f t="shared" si="119"/>
        <v>1127338.5104559553</v>
      </c>
      <c r="Y135" s="3">
        <f t="shared" si="119"/>
        <v>1161158.6657696341</v>
      </c>
      <c r="Z135" s="3">
        <f t="shared" si="119"/>
        <v>1195993.425742723</v>
      </c>
      <c r="AA135" s="3">
        <f t="shared" si="119"/>
        <v>1231873.2285150047</v>
      </c>
      <c r="AB135" s="3">
        <f t="shared" si="119"/>
        <v>1268829.425370455</v>
      </c>
      <c r="AC135" s="3">
        <f t="shared" si="119"/>
        <v>1306894.3081315686</v>
      </c>
      <c r="AD135" s="3">
        <f t="shared" si="119"/>
        <v>1346101.1373755157</v>
      </c>
      <c r="AE135" s="3">
        <f t="shared" si="119"/>
        <v>1386484.1714967811</v>
      </c>
      <c r="AF135" s="3">
        <f t="shared" si="119"/>
        <v>1428078.6966416845</v>
      </c>
      <c r="AG135" s="3">
        <f t="shared" si="119"/>
        <v>1470921.057540935</v>
      </c>
      <c r="AH135" s="3">
        <f t="shared" si="119"/>
        <v>1515048.6892671632</v>
      </c>
      <c r="AI135" s="3">
        <f t="shared" si="119"/>
        <v>1560500.1499451781</v>
      </c>
      <c r="AJ135" s="3">
        <f t="shared" si="119"/>
        <v>1607315.1544435334</v>
      </c>
      <c r="AK135" s="3">
        <f t="shared" si="119"/>
        <v>1655534.6090768394</v>
      </c>
      <c r="AL135" s="3">
        <f t="shared" si="119"/>
        <v>1705200.6473491446</v>
      </c>
    </row>
    <row r="136" spans="2:38" x14ac:dyDescent="0.3">
      <c r="B136" s="4">
        <v>50</v>
      </c>
      <c r="C136" s="3">
        <f>'RIA framework'!E37</f>
        <v>652000</v>
      </c>
      <c r="D136" s="3">
        <f t="shared" ref="D136:AL136" si="120">C136*(1+$C$6)</f>
        <v>671560</v>
      </c>
      <c r="E136" s="3">
        <f t="shared" si="120"/>
        <v>691706.8</v>
      </c>
      <c r="F136" s="3">
        <f t="shared" si="120"/>
        <v>712458.00400000007</v>
      </c>
      <c r="G136" s="3">
        <f t="shared" si="120"/>
        <v>733831.74412000005</v>
      </c>
      <c r="H136" s="3">
        <f t="shared" si="120"/>
        <v>755846.69644360011</v>
      </c>
      <c r="I136" s="3">
        <f t="shared" si="120"/>
        <v>778522.0973369081</v>
      </c>
      <c r="J136" s="3">
        <f t="shared" si="120"/>
        <v>801877.76025701535</v>
      </c>
      <c r="K136" s="3">
        <f t="shared" si="120"/>
        <v>825934.09306472586</v>
      </c>
      <c r="L136" s="3">
        <f t="shared" si="120"/>
        <v>850712.11585666763</v>
      </c>
      <c r="M136" s="3">
        <f t="shared" si="120"/>
        <v>876233.47933236766</v>
      </c>
      <c r="N136" s="3">
        <f t="shared" si="120"/>
        <v>902520.48371233873</v>
      </c>
      <c r="O136" s="3">
        <f t="shared" si="120"/>
        <v>929596.09822370892</v>
      </c>
      <c r="P136" s="3">
        <f t="shared" si="120"/>
        <v>957483.98117042019</v>
      </c>
      <c r="Q136" s="3">
        <f t="shared" si="120"/>
        <v>986208.50060553278</v>
      </c>
      <c r="R136" s="3">
        <f t="shared" si="120"/>
        <v>1015794.7556236988</v>
      </c>
      <c r="S136" s="3">
        <f t="shared" si="120"/>
        <v>1046268.5982924098</v>
      </c>
      <c r="T136" s="3">
        <f t="shared" si="120"/>
        <v>1077656.656241182</v>
      </c>
      <c r="U136" s="3">
        <f t="shared" si="120"/>
        <v>1109986.3559284175</v>
      </c>
      <c r="V136" s="3">
        <f t="shared" si="120"/>
        <v>1143285.94660627</v>
      </c>
      <c r="W136" s="3">
        <f t="shared" si="120"/>
        <v>1177584.5250044581</v>
      </c>
      <c r="X136" s="3">
        <f t="shared" si="120"/>
        <v>1212912.0607545918</v>
      </c>
      <c r="Y136" s="3">
        <f t="shared" si="120"/>
        <v>1249299.4225772296</v>
      </c>
      <c r="Z136" s="3">
        <f t="shared" si="120"/>
        <v>1286778.4052545466</v>
      </c>
      <c r="AA136" s="3">
        <f t="shared" si="120"/>
        <v>1325381.7574121831</v>
      </c>
      <c r="AB136" s="3">
        <f t="shared" si="120"/>
        <v>1365143.2101345486</v>
      </c>
      <c r="AC136" s="3">
        <f t="shared" si="120"/>
        <v>1406097.506438585</v>
      </c>
      <c r="AD136" s="3">
        <f t="shared" si="120"/>
        <v>1448280.4316317425</v>
      </c>
      <c r="AE136" s="3">
        <f t="shared" si="120"/>
        <v>1491728.8445806948</v>
      </c>
      <c r="AF136" s="3">
        <f t="shared" si="120"/>
        <v>1536480.7099181158</v>
      </c>
      <c r="AG136" s="3">
        <f t="shared" si="120"/>
        <v>1582575.1312156592</v>
      </c>
      <c r="AH136" s="3">
        <f t="shared" si="120"/>
        <v>1630052.385152129</v>
      </c>
      <c r="AI136" s="3">
        <f t="shared" si="120"/>
        <v>1678953.9567066929</v>
      </c>
      <c r="AJ136" s="3">
        <f t="shared" si="120"/>
        <v>1729322.5754078939</v>
      </c>
      <c r="AK136" s="3">
        <f t="shared" si="120"/>
        <v>1781202.2526701307</v>
      </c>
      <c r="AL136" s="3">
        <f t="shared" si="120"/>
        <v>1834638.3202502346</v>
      </c>
    </row>
    <row r="137" spans="2:38" x14ac:dyDescent="0.3">
      <c r="B137" s="4">
        <v>51</v>
      </c>
      <c r="C137" s="3">
        <f>'RIA framework'!E38</f>
        <v>703000</v>
      </c>
      <c r="D137" s="3">
        <f t="shared" ref="D137:AL137" si="121">C137*(1+$C$6)</f>
        <v>724090</v>
      </c>
      <c r="E137" s="3">
        <f t="shared" si="121"/>
        <v>745812.70000000007</v>
      </c>
      <c r="F137" s="3">
        <f t="shared" si="121"/>
        <v>768187.08100000012</v>
      </c>
      <c r="G137" s="3">
        <f t="shared" si="121"/>
        <v>791232.6934300001</v>
      </c>
      <c r="H137" s="3">
        <f t="shared" si="121"/>
        <v>814969.67423290014</v>
      </c>
      <c r="I137" s="3">
        <f t="shared" si="121"/>
        <v>839418.76445988717</v>
      </c>
      <c r="J137" s="3">
        <f t="shared" si="121"/>
        <v>864601.32739368384</v>
      </c>
      <c r="K137" s="3">
        <f t="shared" si="121"/>
        <v>890539.36721549439</v>
      </c>
      <c r="L137" s="3">
        <f t="shared" si="121"/>
        <v>917255.54823195923</v>
      </c>
      <c r="M137" s="3">
        <f t="shared" si="121"/>
        <v>944773.21467891801</v>
      </c>
      <c r="N137" s="3">
        <f t="shared" si="121"/>
        <v>973116.41111928562</v>
      </c>
      <c r="O137" s="3">
        <f t="shared" si="121"/>
        <v>1002309.9034528643</v>
      </c>
      <c r="P137" s="3">
        <f t="shared" si="121"/>
        <v>1032379.2005564502</v>
      </c>
      <c r="Q137" s="3">
        <f t="shared" si="121"/>
        <v>1063350.5765731437</v>
      </c>
      <c r="R137" s="3">
        <f t="shared" si="121"/>
        <v>1095251.0938703381</v>
      </c>
      <c r="S137" s="3">
        <f t="shared" si="121"/>
        <v>1128108.6266864482</v>
      </c>
      <c r="T137" s="3">
        <f t="shared" si="121"/>
        <v>1161951.8854870417</v>
      </c>
      <c r="U137" s="3">
        <f t="shared" si="121"/>
        <v>1196810.4420516531</v>
      </c>
      <c r="V137" s="3">
        <f t="shared" si="121"/>
        <v>1232714.7553132027</v>
      </c>
      <c r="W137" s="3">
        <f t="shared" si="121"/>
        <v>1269696.197972599</v>
      </c>
      <c r="X137" s="3">
        <f t="shared" si="121"/>
        <v>1307787.083911777</v>
      </c>
      <c r="Y137" s="3">
        <f t="shared" si="121"/>
        <v>1347020.6964291304</v>
      </c>
      <c r="Z137" s="3">
        <f t="shared" si="121"/>
        <v>1387431.3173220044</v>
      </c>
      <c r="AA137" s="3">
        <f t="shared" si="121"/>
        <v>1429054.2568416644</v>
      </c>
      <c r="AB137" s="3">
        <f t="shared" si="121"/>
        <v>1471925.8845469144</v>
      </c>
      <c r="AC137" s="3">
        <f t="shared" si="121"/>
        <v>1516083.6610833218</v>
      </c>
      <c r="AD137" s="3">
        <f t="shared" si="121"/>
        <v>1561566.1709158216</v>
      </c>
      <c r="AE137" s="3">
        <f t="shared" si="121"/>
        <v>1608413.1560432962</v>
      </c>
      <c r="AF137" s="3">
        <f t="shared" si="121"/>
        <v>1656665.5507245951</v>
      </c>
      <c r="AG137" s="3">
        <f t="shared" si="121"/>
        <v>1706365.517246333</v>
      </c>
      <c r="AH137" s="3">
        <f t="shared" si="121"/>
        <v>1757556.482763723</v>
      </c>
      <c r="AI137" s="3">
        <f t="shared" si="121"/>
        <v>1810283.1772466348</v>
      </c>
      <c r="AJ137" s="3">
        <f t="shared" si="121"/>
        <v>1864591.6725640339</v>
      </c>
      <c r="AK137" s="3">
        <f t="shared" si="121"/>
        <v>1920529.4227409549</v>
      </c>
      <c r="AL137" s="3">
        <f t="shared" si="121"/>
        <v>1978145.3054231836</v>
      </c>
    </row>
    <row r="138" spans="2:38" x14ac:dyDescent="0.3">
      <c r="B138" s="4">
        <v>52</v>
      </c>
      <c r="C138" s="3">
        <f>'RIA framework'!E39</f>
        <v>757000</v>
      </c>
      <c r="D138" s="3">
        <f t="shared" ref="D138:AL138" si="122">C138*(1+$C$6)</f>
        <v>779710</v>
      </c>
      <c r="E138" s="3">
        <f t="shared" si="122"/>
        <v>803101.3</v>
      </c>
      <c r="F138" s="3">
        <f t="shared" si="122"/>
        <v>827194.33900000004</v>
      </c>
      <c r="G138" s="3">
        <f t="shared" si="122"/>
        <v>852010.16917000001</v>
      </c>
      <c r="H138" s="3">
        <f t="shared" si="122"/>
        <v>877570.47424510005</v>
      </c>
      <c r="I138" s="3">
        <f t="shared" si="122"/>
        <v>903897.58847245306</v>
      </c>
      <c r="J138" s="3">
        <f t="shared" si="122"/>
        <v>931014.51612662664</v>
      </c>
      <c r="K138" s="3">
        <f t="shared" si="122"/>
        <v>958944.95161042549</v>
      </c>
      <c r="L138" s="3">
        <f t="shared" si="122"/>
        <v>987713.30015873828</v>
      </c>
      <c r="M138" s="3">
        <f t="shared" si="122"/>
        <v>1017344.6991635005</v>
      </c>
      <c r="N138" s="3">
        <f t="shared" si="122"/>
        <v>1047865.0401384055</v>
      </c>
      <c r="O138" s="3">
        <f t="shared" si="122"/>
        <v>1079300.9913425576</v>
      </c>
      <c r="P138" s="3">
        <f t="shared" si="122"/>
        <v>1111680.0210828343</v>
      </c>
      <c r="Q138" s="3">
        <f t="shared" si="122"/>
        <v>1145030.4217153194</v>
      </c>
      <c r="R138" s="3">
        <f t="shared" si="122"/>
        <v>1179381.3343667791</v>
      </c>
      <c r="S138" s="3">
        <f t="shared" si="122"/>
        <v>1214762.7743977825</v>
      </c>
      <c r="T138" s="3">
        <f t="shared" si="122"/>
        <v>1251205.657629716</v>
      </c>
      <c r="U138" s="3">
        <f t="shared" si="122"/>
        <v>1288741.8273586074</v>
      </c>
      <c r="V138" s="3">
        <f t="shared" si="122"/>
        <v>1327404.0821793657</v>
      </c>
      <c r="W138" s="3">
        <f t="shared" si="122"/>
        <v>1367226.2046447466</v>
      </c>
      <c r="X138" s="3">
        <f t="shared" si="122"/>
        <v>1408242.9907840891</v>
      </c>
      <c r="Y138" s="3">
        <f t="shared" si="122"/>
        <v>1450490.2805076118</v>
      </c>
      <c r="Z138" s="3">
        <f t="shared" si="122"/>
        <v>1494004.9889228402</v>
      </c>
      <c r="AA138" s="3">
        <f t="shared" si="122"/>
        <v>1538825.1385905254</v>
      </c>
      <c r="AB138" s="3">
        <f t="shared" si="122"/>
        <v>1584989.8927482411</v>
      </c>
      <c r="AC138" s="3">
        <f t="shared" si="122"/>
        <v>1632539.5895306882</v>
      </c>
      <c r="AD138" s="3">
        <f t="shared" si="122"/>
        <v>1681515.7772166089</v>
      </c>
      <c r="AE138" s="3">
        <f t="shared" si="122"/>
        <v>1731961.2505331072</v>
      </c>
      <c r="AF138" s="3">
        <f t="shared" si="122"/>
        <v>1783920.0880491005</v>
      </c>
      <c r="AG138" s="3">
        <f t="shared" si="122"/>
        <v>1837437.6906905735</v>
      </c>
      <c r="AH138" s="3">
        <f t="shared" si="122"/>
        <v>1892560.8214112909</v>
      </c>
      <c r="AI138" s="3">
        <f t="shared" si="122"/>
        <v>1949337.6460536297</v>
      </c>
      <c r="AJ138" s="3">
        <f t="shared" si="122"/>
        <v>2007817.7754352386</v>
      </c>
      <c r="AK138" s="3">
        <f t="shared" si="122"/>
        <v>2068052.3086982958</v>
      </c>
      <c r="AL138" s="3">
        <f t="shared" si="122"/>
        <v>2130093.8779592449</v>
      </c>
    </row>
    <row r="139" spans="2:38" x14ac:dyDescent="0.3">
      <c r="B139" s="4">
        <v>53</v>
      </c>
      <c r="C139" s="3">
        <f>'RIA framework'!E40</f>
        <v>813000</v>
      </c>
      <c r="D139" s="3">
        <f t="shared" ref="D139:AL139" si="123">C139*(1+$C$6)</f>
        <v>837390</v>
      </c>
      <c r="E139" s="3">
        <f t="shared" si="123"/>
        <v>862511.70000000007</v>
      </c>
      <c r="F139" s="3">
        <f t="shared" si="123"/>
        <v>888387.05100000009</v>
      </c>
      <c r="G139" s="3">
        <f t="shared" si="123"/>
        <v>915038.66253000009</v>
      </c>
      <c r="H139" s="3">
        <f t="shared" si="123"/>
        <v>942489.82240590011</v>
      </c>
      <c r="I139" s="3">
        <f t="shared" si="123"/>
        <v>970764.51707807719</v>
      </c>
      <c r="J139" s="3">
        <f t="shared" si="123"/>
        <v>999887.45259041956</v>
      </c>
      <c r="K139" s="3">
        <f t="shared" si="123"/>
        <v>1029884.0761681321</v>
      </c>
      <c r="L139" s="3">
        <f t="shared" si="123"/>
        <v>1060780.5984531762</v>
      </c>
      <c r="M139" s="3">
        <f t="shared" si="123"/>
        <v>1092604.0164067715</v>
      </c>
      <c r="N139" s="3">
        <f t="shared" si="123"/>
        <v>1125382.1368989747</v>
      </c>
      <c r="O139" s="3">
        <f t="shared" si="123"/>
        <v>1159143.601005944</v>
      </c>
      <c r="P139" s="3">
        <f t="shared" si="123"/>
        <v>1193917.9090361223</v>
      </c>
      <c r="Q139" s="3">
        <f t="shared" si="123"/>
        <v>1229735.4463072061</v>
      </c>
      <c r="R139" s="3">
        <f t="shared" si="123"/>
        <v>1266627.5096964224</v>
      </c>
      <c r="S139" s="3">
        <f t="shared" si="123"/>
        <v>1304626.3349873151</v>
      </c>
      <c r="T139" s="3">
        <f t="shared" si="123"/>
        <v>1343765.1250369346</v>
      </c>
      <c r="U139" s="3">
        <f t="shared" si="123"/>
        <v>1384078.0787880428</v>
      </c>
      <c r="V139" s="3">
        <f t="shared" si="123"/>
        <v>1425600.4211516841</v>
      </c>
      <c r="W139" s="3">
        <f t="shared" si="123"/>
        <v>1468368.4337862346</v>
      </c>
      <c r="X139" s="3">
        <f t="shared" si="123"/>
        <v>1512419.4867998217</v>
      </c>
      <c r="Y139" s="3">
        <f t="shared" si="123"/>
        <v>1557792.0714038163</v>
      </c>
      <c r="Z139" s="3">
        <f t="shared" si="123"/>
        <v>1604525.8335459309</v>
      </c>
      <c r="AA139" s="3">
        <f t="shared" si="123"/>
        <v>1652661.608552309</v>
      </c>
      <c r="AB139" s="3">
        <f t="shared" si="123"/>
        <v>1702241.4568088783</v>
      </c>
      <c r="AC139" s="3">
        <f t="shared" si="123"/>
        <v>1753308.7005131447</v>
      </c>
      <c r="AD139" s="3">
        <f t="shared" si="123"/>
        <v>1805907.9615285392</v>
      </c>
      <c r="AE139" s="3">
        <f t="shared" si="123"/>
        <v>1860085.2003743954</v>
      </c>
      <c r="AF139" s="3">
        <f t="shared" si="123"/>
        <v>1915887.7563856272</v>
      </c>
      <c r="AG139" s="3">
        <f t="shared" si="123"/>
        <v>1973364.3890771961</v>
      </c>
      <c r="AH139" s="3">
        <f t="shared" si="123"/>
        <v>2032565.3207495122</v>
      </c>
      <c r="AI139" s="3">
        <f t="shared" si="123"/>
        <v>2093542.2803719975</v>
      </c>
      <c r="AJ139" s="3">
        <f t="shared" si="123"/>
        <v>2156348.5487831575</v>
      </c>
      <c r="AK139" s="3">
        <f t="shared" si="123"/>
        <v>2221039.0052466523</v>
      </c>
      <c r="AL139" s="3">
        <f t="shared" si="123"/>
        <v>2287670.1754040518</v>
      </c>
    </row>
    <row r="140" spans="2:38" x14ac:dyDescent="0.3">
      <c r="B140" s="4">
        <v>54</v>
      </c>
      <c r="C140" s="3">
        <f>'RIA framework'!E41</f>
        <v>873000</v>
      </c>
      <c r="D140" s="3">
        <f t="shared" ref="D140:AL140" si="124">C140*(1+$C$6)</f>
        <v>899190</v>
      </c>
      <c r="E140" s="3">
        <f t="shared" si="124"/>
        <v>926165.70000000007</v>
      </c>
      <c r="F140" s="3">
        <f t="shared" si="124"/>
        <v>953950.67100000009</v>
      </c>
      <c r="G140" s="3">
        <f t="shared" si="124"/>
        <v>982569.19113000017</v>
      </c>
      <c r="H140" s="3">
        <f t="shared" si="124"/>
        <v>1012046.2668639002</v>
      </c>
      <c r="I140" s="3">
        <f t="shared" si="124"/>
        <v>1042407.6548698173</v>
      </c>
      <c r="J140" s="3">
        <f t="shared" si="124"/>
        <v>1073679.8845159118</v>
      </c>
      <c r="K140" s="3">
        <f t="shared" si="124"/>
        <v>1105890.2810513892</v>
      </c>
      <c r="L140" s="3">
        <f t="shared" si="124"/>
        <v>1139066.9894829309</v>
      </c>
      <c r="M140" s="3">
        <f t="shared" si="124"/>
        <v>1173238.9991674188</v>
      </c>
      <c r="N140" s="3">
        <f t="shared" si="124"/>
        <v>1208436.1691424414</v>
      </c>
      <c r="O140" s="3">
        <f t="shared" si="124"/>
        <v>1244689.2542167145</v>
      </c>
      <c r="P140" s="3">
        <f t="shared" si="124"/>
        <v>1282029.9318432161</v>
      </c>
      <c r="Q140" s="3">
        <f t="shared" si="124"/>
        <v>1320490.8297985126</v>
      </c>
      <c r="R140" s="3">
        <f t="shared" si="124"/>
        <v>1360105.5546924681</v>
      </c>
      <c r="S140" s="3">
        <f t="shared" si="124"/>
        <v>1400908.7213332423</v>
      </c>
      <c r="T140" s="3">
        <f t="shared" si="124"/>
        <v>1442935.9829732396</v>
      </c>
      <c r="U140" s="3">
        <f t="shared" si="124"/>
        <v>1486224.0624624367</v>
      </c>
      <c r="V140" s="3">
        <f t="shared" si="124"/>
        <v>1530810.7843363099</v>
      </c>
      <c r="W140" s="3">
        <f t="shared" si="124"/>
        <v>1576735.1078663992</v>
      </c>
      <c r="X140" s="3">
        <f t="shared" si="124"/>
        <v>1624037.1611023913</v>
      </c>
      <c r="Y140" s="3">
        <f t="shared" si="124"/>
        <v>1672758.2759354631</v>
      </c>
      <c r="Z140" s="3">
        <f t="shared" si="124"/>
        <v>1722941.0242135271</v>
      </c>
      <c r="AA140" s="3">
        <f t="shared" si="124"/>
        <v>1774629.2549399328</v>
      </c>
      <c r="AB140" s="3">
        <f t="shared" si="124"/>
        <v>1827868.1325881309</v>
      </c>
      <c r="AC140" s="3">
        <f t="shared" si="124"/>
        <v>1882704.1765657749</v>
      </c>
      <c r="AD140" s="3">
        <f t="shared" si="124"/>
        <v>1939185.3018627483</v>
      </c>
      <c r="AE140" s="3">
        <f t="shared" si="124"/>
        <v>1997360.8609186308</v>
      </c>
      <c r="AF140" s="3">
        <f t="shared" si="124"/>
        <v>2057281.6867461898</v>
      </c>
      <c r="AG140" s="3">
        <f t="shared" si="124"/>
        <v>2119000.1373485755</v>
      </c>
      <c r="AH140" s="3">
        <f t="shared" si="124"/>
        <v>2182570.141469033</v>
      </c>
      <c r="AI140" s="3">
        <f t="shared" si="124"/>
        <v>2248047.245713104</v>
      </c>
      <c r="AJ140" s="3">
        <f t="shared" si="124"/>
        <v>2315488.6630844972</v>
      </c>
      <c r="AK140" s="3">
        <f t="shared" si="124"/>
        <v>2384953.322977032</v>
      </c>
      <c r="AL140" s="3">
        <f t="shared" si="124"/>
        <v>2456501.9226663429</v>
      </c>
    </row>
    <row r="141" spans="2:38" x14ac:dyDescent="0.3">
      <c r="B141" s="4">
        <v>55</v>
      </c>
      <c r="C141" s="3">
        <f>'RIA framework'!E42</f>
        <v>935000</v>
      </c>
      <c r="D141" s="3">
        <f t="shared" ref="D141:AL141" si="125">C141*(1+$C$6)</f>
        <v>963050</v>
      </c>
      <c r="E141" s="3">
        <f t="shared" si="125"/>
        <v>991941.5</v>
      </c>
      <c r="F141" s="3">
        <f t="shared" si="125"/>
        <v>1021699.745</v>
      </c>
      <c r="G141" s="3">
        <f t="shared" si="125"/>
        <v>1052350.7373500001</v>
      </c>
      <c r="H141" s="3">
        <f t="shared" si="125"/>
        <v>1083921.2594705001</v>
      </c>
      <c r="I141" s="3">
        <f t="shared" si="125"/>
        <v>1116438.8972546151</v>
      </c>
      <c r="J141" s="3">
        <f t="shared" si="125"/>
        <v>1149932.0641722535</v>
      </c>
      <c r="K141" s="3">
        <f t="shared" si="125"/>
        <v>1184430.0260974211</v>
      </c>
      <c r="L141" s="3">
        <f t="shared" si="125"/>
        <v>1219962.9268803438</v>
      </c>
      <c r="M141" s="3">
        <f t="shared" si="125"/>
        <v>1256561.8146867543</v>
      </c>
      <c r="N141" s="3">
        <f t="shared" si="125"/>
        <v>1294258.669127357</v>
      </c>
      <c r="O141" s="3">
        <f t="shared" si="125"/>
        <v>1333086.4292011778</v>
      </c>
      <c r="P141" s="3">
        <f t="shared" si="125"/>
        <v>1373079.022077213</v>
      </c>
      <c r="Q141" s="3">
        <f t="shared" si="125"/>
        <v>1414271.3927395295</v>
      </c>
      <c r="R141" s="3">
        <f t="shared" si="125"/>
        <v>1456699.5345217155</v>
      </c>
      <c r="S141" s="3">
        <f t="shared" si="125"/>
        <v>1500400.520557367</v>
      </c>
      <c r="T141" s="3">
        <f t="shared" si="125"/>
        <v>1545412.536174088</v>
      </c>
      <c r="U141" s="3">
        <f t="shared" si="125"/>
        <v>1591774.9122593107</v>
      </c>
      <c r="V141" s="3">
        <f t="shared" si="125"/>
        <v>1639528.15962709</v>
      </c>
      <c r="W141" s="3">
        <f t="shared" si="125"/>
        <v>1688714.0044159028</v>
      </c>
      <c r="X141" s="3">
        <f t="shared" si="125"/>
        <v>1739375.4245483798</v>
      </c>
      <c r="Y141" s="3">
        <f t="shared" si="125"/>
        <v>1791556.6872848312</v>
      </c>
      <c r="Z141" s="3">
        <f t="shared" si="125"/>
        <v>1845303.3879033762</v>
      </c>
      <c r="AA141" s="3">
        <f t="shared" si="125"/>
        <v>1900662.4895404775</v>
      </c>
      <c r="AB141" s="3">
        <f t="shared" si="125"/>
        <v>1957682.3642266919</v>
      </c>
      <c r="AC141" s="3">
        <f t="shared" si="125"/>
        <v>2016412.8351534926</v>
      </c>
      <c r="AD141" s="3">
        <f t="shared" si="125"/>
        <v>2076905.2202080975</v>
      </c>
      <c r="AE141" s="3">
        <f t="shared" si="125"/>
        <v>2139212.3768143402</v>
      </c>
      <c r="AF141" s="3">
        <f t="shared" si="125"/>
        <v>2203388.7481187703</v>
      </c>
      <c r="AG141" s="3">
        <f t="shared" si="125"/>
        <v>2269490.4105623337</v>
      </c>
      <c r="AH141" s="3">
        <f t="shared" si="125"/>
        <v>2337575.1228792039</v>
      </c>
      <c r="AI141" s="3">
        <f t="shared" si="125"/>
        <v>2407702.3765655803</v>
      </c>
      <c r="AJ141" s="3">
        <f t="shared" si="125"/>
        <v>2479933.4478625478</v>
      </c>
      <c r="AK141" s="3">
        <f t="shared" si="125"/>
        <v>2554331.4512984245</v>
      </c>
      <c r="AL141" s="3">
        <f t="shared" si="125"/>
        <v>2630961.3948373771</v>
      </c>
    </row>
    <row r="142" spans="2:38" x14ac:dyDescent="0.3">
      <c r="B142" s="4">
        <v>56</v>
      </c>
      <c r="C142" s="3">
        <f>'RIA framework'!E43</f>
        <v>1000000</v>
      </c>
      <c r="D142" s="3">
        <f t="shared" ref="D142:AL142" si="126">C142*(1+$C$6)</f>
        <v>1030000</v>
      </c>
      <c r="E142" s="3">
        <f t="shared" si="126"/>
        <v>1060900</v>
      </c>
      <c r="F142" s="3">
        <f t="shared" si="126"/>
        <v>1092727</v>
      </c>
      <c r="G142" s="3">
        <f t="shared" si="126"/>
        <v>1125508.81</v>
      </c>
      <c r="H142" s="3">
        <f t="shared" si="126"/>
        <v>1159274.0743</v>
      </c>
      <c r="I142" s="3">
        <f t="shared" si="126"/>
        <v>1194052.2965289999</v>
      </c>
      <c r="J142" s="3">
        <f t="shared" si="126"/>
        <v>1229873.86542487</v>
      </c>
      <c r="K142" s="3">
        <f t="shared" si="126"/>
        <v>1266770.0813876162</v>
      </c>
      <c r="L142" s="3">
        <f t="shared" si="126"/>
        <v>1304773.1838292447</v>
      </c>
      <c r="M142" s="3">
        <f t="shared" si="126"/>
        <v>1343916.379344122</v>
      </c>
      <c r="N142" s="3">
        <f t="shared" si="126"/>
        <v>1384233.8707244457</v>
      </c>
      <c r="O142" s="3">
        <f t="shared" si="126"/>
        <v>1425760.8868461791</v>
      </c>
      <c r="P142" s="3">
        <f t="shared" si="126"/>
        <v>1468533.7134515645</v>
      </c>
      <c r="Q142" s="3">
        <f t="shared" si="126"/>
        <v>1512589.7248551114</v>
      </c>
      <c r="R142" s="3">
        <f t="shared" si="126"/>
        <v>1557967.4166007647</v>
      </c>
      <c r="S142" s="3">
        <f t="shared" si="126"/>
        <v>1604706.4390987877</v>
      </c>
      <c r="T142" s="3">
        <f t="shared" si="126"/>
        <v>1652847.6322717513</v>
      </c>
      <c r="U142" s="3">
        <f t="shared" si="126"/>
        <v>1702433.0612399038</v>
      </c>
      <c r="V142" s="3">
        <f t="shared" si="126"/>
        <v>1753506.053077101</v>
      </c>
      <c r="W142" s="3">
        <f t="shared" si="126"/>
        <v>1806111.2346694141</v>
      </c>
      <c r="X142" s="3">
        <f t="shared" si="126"/>
        <v>1860294.5717094967</v>
      </c>
      <c r="Y142" s="3">
        <f t="shared" si="126"/>
        <v>1916103.4088607817</v>
      </c>
      <c r="Z142" s="3">
        <f t="shared" si="126"/>
        <v>1973586.5111266051</v>
      </c>
      <c r="AA142" s="3">
        <f t="shared" si="126"/>
        <v>2032794.1064604032</v>
      </c>
      <c r="AB142" s="3">
        <f t="shared" si="126"/>
        <v>2093777.9296542152</v>
      </c>
      <c r="AC142" s="3">
        <f t="shared" si="126"/>
        <v>2156591.2675438416</v>
      </c>
      <c r="AD142" s="3">
        <f t="shared" si="126"/>
        <v>2221289.005570157</v>
      </c>
      <c r="AE142" s="3">
        <f t="shared" si="126"/>
        <v>2287927.6757372618</v>
      </c>
      <c r="AF142" s="3">
        <f t="shared" si="126"/>
        <v>2356565.5060093799</v>
      </c>
      <c r="AG142" s="3">
        <f t="shared" si="126"/>
        <v>2427262.4711896614</v>
      </c>
      <c r="AH142" s="3">
        <f t="shared" si="126"/>
        <v>2500080.3453253512</v>
      </c>
      <c r="AI142" s="3">
        <f t="shared" si="126"/>
        <v>2575082.755685112</v>
      </c>
      <c r="AJ142" s="3">
        <f t="shared" si="126"/>
        <v>2652335.2383556655</v>
      </c>
      <c r="AK142" s="3">
        <f t="shared" si="126"/>
        <v>2731905.2955063353</v>
      </c>
      <c r="AL142" s="3">
        <f t="shared" si="126"/>
        <v>2813862.4543715254</v>
      </c>
    </row>
    <row r="143" spans="2:38" x14ac:dyDescent="0.3">
      <c r="B143" s="4">
        <v>57</v>
      </c>
      <c r="C143" s="3">
        <f>'RIA framework'!E44</f>
        <v>1070000</v>
      </c>
      <c r="D143" s="3">
        <f t="shared" ref="D143:AL143" si="127">C143*(1+$C$6)</f>
        <v>1102100</v>
      </c>
      <c r="E143" s="3">
        <f t="shared" si="127"/>
        <v>1135163</v>
      </c>
      <c r="F143" s="3">
        <f t="shared" si="127"/>
        <v>1169217.8900000001</v>
      </c>
      <c r="G143" s="3">
        <f t="shared" si="127"/>
        <v>1204294.4267000002</v>
      </c>
      <c r="H143" s="3">
        <f t="shared" si="127"/>
        <v>1240423.2595010002</v>
      </c>
      <c r="I143" s="3">
        <f t="shared" si="127"/>
        <v>1277635.9572860303</v>
      </c>
      <c r="J143" s="3">
        <f t="shared" si="127"/>
        <v>1315965.0360046113</v>
      </c>
      <c r="K143" s="3">
        <f t="shared" si="127"/>
        <v>1355443.9870847496</v>
      </c>
      <c r="L143" s="3">
        <f t="shared" si="127"/>
        <v>1396107.3066972923</v>
      </c>
      <c r="M143" s="3">
        <f t="shared" si="127"/>
        <v>1437990.5258982112</v>
      </c>
      <c r="N143" s="3">
        <f t="shared" si="127"/>
        <v>1481130.2416751576</v>
      </c>
      <c r="O143" s="3">
        <f t="shared" si="127"/>
        <v>1525564.1489254124</v>
      </c>
      <c r="P143" s="3">
        <f t="shared" si="127"/>
        <v>1571331.0733931749</v>
      </c>
      <c r="Q143" s="3">
        <f t="shared" si="127"/>
        <v>1618471.0055949702</v>
      </c>
      <c r="R143" s="3">
        <f t="shared" si="127"/>
        <v>1667025.1357628193</v>
      </c>
      <c r="S143" s="3">
        <f t="shared" si="127"/>
        <v>1717035.8898357039</v>
      </c>
      <c r="T143" s="3">
        <f t="shared" si="127"/>
        <v>1768546.966530775</v>
      </c>
      <c r="U143" s="3">
        <f t="shared" si="127"/>
        <v>1821603.3755266983</v>
      </c>
      <c r="V143" s="3">
        <f t="shared" si="127"/>
        <v>1876251.4767924992</v>
      </c>
      <c r="W143" s="3">
        <f t="shared" si="127"/>
        <v>1932539.0210962743</v>
      </c>
      <c r="X143" s="3">
        <f t="shared" si="127"/>
        <v>1990515.1917291626</v>
      </c>
      <c r="Y143" s="3">
        <f t="shared" si="127"/>
        <v>2050230.6474810375</v>
      </c>
      <c r="Z143" s="3">
        <f t="shared" si="127"/>
        <v>2111737.5669054687</v>
      </c>
      <c r="AA143" s="3">
        <f t="shared" si="127"/>
        <v>2175089.6939126328</v>
      </c>
      <c r="AB143" s="3">
        <f t="shared" si="127"/>
        <v>2240342.3847300117</v>
      </c>
      <c r="AC143" s="3">
        <f t="shared" si="127"/>
        <v>2307552.6562719122</v>
      </c>
      <c r="AD143" s="3">
        <f t="shared" si="127"/>
        <v>2376779.2359600696</v>
      </c>
      <c r="AE143" s="3">
        <f t="shared" si="127"/>
        <v>2448082.6130388719</v>
      </c>
      <c r="AF143" s="3">
        <f t="shared" si="127"/>
        <v>2521525.0914300382</v>
      </c>
      <c r="AG143" s="3">
        <f t="shared" si="127"/>
        <v>2597170.8441729397</v>
      </c>
      <c r="AH143" s="3">
        <f t="shared" si="127"/>
        <v>2675085.9694981277</v>
      </c>
      <c r="AI143" s="3">
        <f t="shared" si="127"/>
        <v>2755338.5485830717</v>
      </c>
      <c r="AJ143" s="3">
        <f t="shared" si="127"/>
        <v>2837998.7050405638</v>
      </c>
      <c r="AK143" s="3">
        <f t="shared" si="127"/>
        <v>2923138.6661917809</v>
      </c>
      <c r="AL143" s="3">
        <f t="shared" si="127"/>
        <v>3010832.8261775346</v>
      </c>
    </row>
    <row r="144" spans="2:38" x14ac:dyDescent="0.3">
      <c r="B144" s="4">
        <v>58</v>
      </c>
      <c r="C144" s="3">
        <f>'RIA framework'!E45</f>
        <v>1140000</v>
      </c>
      <c r="D144" s="3">
        <f t="shared" ref="D144:AL144" si="128">C144*(1+$C$6)</f>
        <v>1174200</v>
      </c>
      <c r="E144" s="3">
        <f t="shared" si="128"/>
        <v>1209426</v>
      </c>
      <c r="F144" s="3">
        <f t="shared" si="128"/>
        <v>1245708.78</v>
      </c>
      <c r="G144" s="3">
        <f t="shared" si="128"/>
        <v>1283080.0434000001</v>
      </c>
      <c r="H144" s="3">
        <f t="shared" si="128"/>
        <v>1321572.4447020001</v>
      </c>
      <c r="I144" s="3">
        <f t="shared" si="128"/>
        <v>1361219.6180430602</v>
      </c>
      <c r="J144" s="3">
        <f t="shared" si="128"/>
        <v>1402056.2065843521</v>
      </c>
      <c r="K144" s="3">
        <f t="shared" si="128"/>
        <v>1444117.8927818828</v>
      </c>
      <c r="L144" s="3">
        <f t="shared" si="128"/>
        <v>1487441.4295653393</v>
      </c>
      <c r="M144" s="3">
        <f t="shared" si="128"/>
        <v>1532064.6724522996</v>
      </c>
      <c r="N144" s="3">
        <f t="shared" si="128"/>
        <v>1578026.6126258688</v>
      </c>
      <c r="O144" s="3">
        <f t="shared" si="128"/>
        <v>1625367.4110046448</v>
      </c>
      <c r="P144" s="3">
        <f t="shared" si="128"/>
        <v>1674128.4333347841</v>
      </c>
      <c r="Q144" s="3">
        <f t="shared" si="128"/>
        <v>1724352.2863348278</v>
      </c>
      <c r="R144" s="3">
        <f t="shared" si="128"/>
        <v>1776082.8549248728</v>
      </c>
      <c r="S144" s="3">
        <f t="shared" si="128"/>
        <v>1829365.3405726189</v>
      </c>
      <c r="T144" s="3">
        <f t="shared" si="128"/>
        <v>1884246.3007897974</v>
      </c>
      <c r="U144" s="3">
        <f t="shared" si="128"/>
        <v>1940773.6898134914</v>
      </c>
      <c r="V144" s="3">
        <f t="shared" si="128"/>
        <v>1998996.9005078962</v>
      </c>
      <c r="W144" s="3">
        <f t="shared" si="128"/>
        <v>2058966.8075231332</v>
      </c>
      <c r="X144" s="3">
        <f t="shared" si="128"/>
        <v>2120735.8117488273</v>
      </c>
      <c r="Y144" s="3">
        <f t="shared" si="128"/>
        <v>2184357.8861012924</v>
      </c>
      <c r="Z144" s="3">
        <f t="shared" si="128"/>
        <v>2249888.6226843311</v>
      </c>
      <c r="AA144" s="3">
        <f t="shared" si="128"/>
        <v>2317385.2813648609</v>
      </c>
      <c r="AB144" s="3">
        <f t="shared" si="128"/>
        <v>2386906.839805807</v>
      </c>
      <c r="AC144" s="3">
        <f t="shared" si="128"/>
        <v>2458514.0449999813</v>
      </c>
      <c r="AD144" s="3">
        <f t="shared" si="128"/>
        <v>2532269.4663499808</v>
      </c>
      <c r="AE144" s="3">
        <f t="shared" si="128"/>
        <v>2608237.5503404802</v>
      </c>
      <c r="AF144" s="3">
        <f t="shared" si="128"/>
        <v>2686484.6768506947</v>
      </c>
      <c r="AG144" s="3">
        <f t="shared" si="128"/>
        <v>2767079.2171562156</v>
      </c>
      <c r="AH144" s="3">
        <f t="shared" si="128"/>
        <v>2850091.5936709023</v>
      </c>
      <c r="AI144" s="3">
        <f t="shared" si="128"/>
        <v>2935594.3414810295</v>
      </c>
      <c r="AJ144" s="3">
        <f t="shared" si="128"/>
        <v>3023662.1717254603</v>
      </c>
      <c r="AK144" s="3">
        <f t="shared" si="128"/>
        <v>3114372.0368772242</v>
      </c>
      <c r="AL144" s="3">
        <f t="shared" si="128"/>
        <v>3207803.1979835411</v>
      </c>
    </row>
    <row r="145" spans="2:38" x14ac:dyDescent="0.3">
      <c r="B145" s="4">
        <v>59</v>
      </c>
      <c r="C145" s="3">
        <f>'RIA framework'!E46</f>
        <v>1220000</v>
      </c>
      <c r="D145" s="3">
        <f t="shared" ref="D145:AL145" si="129">C145*(1+$C$6)</f>
        <v>1256600</v>
      </c>
      <c r="E145" s="3">
        <f t="shared" si="129"/>
        <v>1294298</v>
      </c>
      <c r="F145" s="3">
        <f t="shared" si="129"/>
        <v>1333126.94</v>
      </c>
      <c r="G145" s="3">
        <f t="shared" si="129"/>
        <v>1373120.7482</v>
      </c>
      <c r="H145" s="3">
        <f t="shared" si="129"/>
        <v>1414314.3706460001</v>
      </c>
      <c r="I145" s="3">
        <f t="shared" si="129"/>
        <v>1456743.8017653802</v>
      </c>
      <c r="J145" s="3">
        <f t="shared" si="129"/>
        <v>1500446.1158183417</v>
      </c>
      <c r="K145" s="3">
        <f t="shared" si="129"/>
        <v>1545459.4992928919</v>
      </c>
      <c r="L145" s="3">
        <f t="shared" si="129"/>
        <v>1591823.2842716787</v>
      </c>
      <c r="M145" s="3">
        <f t="shared" si="129"/>
        <v>1639577.982799829</v>
      </c>
      <c r="N145" s="3">
        <f t="shared" si="129"/>
        <v>1688765.322283824</v>
      </c>
      <c r="O145" s="3">
        <f t="shared" si="129"/>
        <v>1739428.2819523388</v>
      </c>
      <c r="P145" s="3">
        <f t="shared" si="129"/>
        <v>1791611.130410909</v>
      </c>
      <c r="Q145" s="3">
        <f t="shared" si="129"/>
        <v>1845359.4643232364</v>
      </c>
      <c r="R145" s="3">
        <f t="shared" si="129"/>
        <v>1900720.2482529336</v>
      </c>
      <c r="S145" s="3">
        <f t="shared" si="129"/>
        <v>1957741.8557005217</v>
      </c>
      <c r="T145" s="3">
        <f t="shared" si="129"/>
        <v>2016474.1113715374</v>
      </c>
      <c r="U145" s="3">
        <f t="shared" si="129"/>
        <v>2076968.3347126837</v>
      </c>
      <c r="V145" s="3">
        <f t="shared" si="129"/>
        <v>2139277.384754064</v>
      </c>
      <c r="W145" s="3">
        <f t="shared" si="129"/>
        <v>2203455.7062966861</v>
      </c>
      <c r="X145" s="3">
        <f t="shared" si="129"/>
        <v>2269559.3774855868</v>
      </c>
      <c r="Y145" s="3">
        <f t="shared" si="129"/>
        <v>2337646.1588101545</v>
      </c>
      <c r="Z145" s="3">
        <f t="shared" si="129"/>
        <v>2407775.5435744594</v>
      </c>
      <c r="AA145" s="3">
        <f t="shared" si="129"/>
        <v>2480008.8098816932</v>
      </c>
      <c r="AB145" s="3">
        <f t="shared" si="129"/>
        <v>2554409.0741781439</v>
      </c>
      <c r="AC145" s="3">
        <f t="shared" si="129"/>
        <v>2631041.3464034884</v>
      </c>
      <c r="AD145" s="3">
        <f t="shared" si="129"/>
        <v>2709972.5867955931</v>
      </c>
      <c r="AE145" s="3">
        <f t="shared" si="129"/>
        <v>2791271.764399461</v>
      </c>
      <c r="AF145" s="3">
        <f t="shared" si="129"/>
        <v>2875009.917331445</v>
      </c>
      <c r="AG145" s="3">
        <f t="shared" si="129"/>
        <v>2961260.2148513882</v>
      </c>
      <c r="AH145" s="3">
        <f t="shared" si="129"/>
        <v>3050098.02129693</v>
      </c>
      <c r="AI145" s="3">
        <f t="shared" si="129"/>
        <v>3141600.9619358382</v>
      </c>
      <c r="AJ145" s="3">
        <f t="shared" si="129"/>
        <v>3235848.9907939136</v>
      </c>
      <c r="AK145" s="3">
        <f t="shared" si="129"/>
        <v>3332924.460517731</v>
      </c>
      <c r="AL145" s="3">
        <f t="shared" si="129"/>
        <v>3432912.1943332632</v>
      </c>
    </row>
    <row r="146" spans="2:38" x14ac:dyDescent="0.3">
      <c r="B146" s="4">
        <v>60</v>
      </c>
      <c r="C146" s="3">
        <f>'RIA framework'!E47</f>
        <v>1300000</v>
      </c>
      <c r="D146" s="3">
        <f t="shared" ref="D146:AL146" si="130">C146*(1+$C$6)</f>
        <v>1339000</v>
      </c>
      <c r="E146" s="3">
        <f t="shared" si="130"/>
        <v>1379170</v>
      </c>
      <c r="F146" s="3">
        <f t="shared" si="130"/>
        <v>1420545.1</v>
      </c>
      <c r="G146" s="3">
        <f t="shared" si="130"/>
        <v>1463161.4530000002</v>
      </c>
      <c r="H146" s="3">
        <f t="shared" si="130"/>
        <v>1507056.2965900002</v>
      </c>
      <c r="I146" s="3">
        <f t="shared" si="130"/>
        <v>1552267.9854877002</v>
      </c>
      <c r="J146" s="3">
        <f t="shared" si="130"/>
        <v>1598836.0250523312</v>
      </c>
      <c r="K146" s="3">
        <f t="shared" si="130"/>
        <v>1646801.1058039011</v>
      </c>
      <c r="L146" s="3">
        <f t="shared" si="130"/>
        <v>1696205.1389780182</v>
      </c>
      <c r="M146" s="3">
        <f t="shared" si="130"/>
        <v>1747091.2931473588</v>
      </c>
      <c r="N146" s="3">
        <f t="shared" si="130"/>
        <v>1799504.0319417797</v>
      </c>
      <c r="O146" s="3">
        <f t="shared" si="130"/>
        <v>1853489.1529000332</v>
      </c>
      <c r="P146" s="3">
        <f t="shared" si="130"/>
        <v>1909093.8274870343</v>
      </c>
      <c r="Q146" s="3">
        <f t="shared" si="130"/>
        <v>1966366.6423116454</v>
      </c>
      <c r="R146" s="3">
        <f t="shared" si="130"/>
        <v>2025357.6415809949</v>
      </c>
      <c r="S146" s="3">
        <f t="shared" si="130"/>
        <v>2086118.3708284248</v>
      </c>
      <c r="T146" s="3">
        <f t="shared" si="130"/>
        <v>2148701.9219532777</v>
      </c>
      <c r="U146" s="3">
        <f t="shared" si="130"/>
        <v>2213162.979611876</v>
      </c>
      <c r="V146" s="3">
        <f t="shared" si="130"/>
        <v>2279557.8690002323</v>
      </c>
      <c r="W146" s="3">
        <f t="shared" si="130"/>
        <v>2347944.6050702394</v>
      </c>
      <c r="X146" s="3">
        <f t="shared" si="130"/>
        <v>2418382.9432223467</v>
      </c>
      <c r="Y146" s="3">
        <f t="shared" si="130"/>
        <v>2490934.4315190171</v>
      </c>
      <c r="Z146" s="3">
        <f t="shared" si="130"/>
        <v>2565662.4644645876</v>
      </c>
      <c r="AA146" s="3">
        <f t="shared" si="130"/>
        <v>2642632.3383985255</v>
      </c>
      <c r="AB146" s="3">
        <f t="shared" si="130"/>
        <v>2721911.3085504812</v>
      </c>
      <c r="AC146" s="3">
        <f t="shared" si="130"/>
        <v>2803568.6478069955</v>
      </c>
      <c r="AD146" s="3">
        <f t="shared" si="130"/>
        <v>2887675.7072412055</v>
      </c>
      <c r="AE146" s="3">
        <f t="shared" si="130"/>
        <v>2974305.9784584418</v>
      </c>
      <c r="AF146" s="3">
        <f t="shared" si="130"/>
        <v>3063535.1578121949</v>
      </c>
      <c r="AG146" s="3">
        <f t="shared" si="130"/>
        <v>3155441.2125465609</v>
      </c>
      <c r="AH146" s="3">
        <f t="shared" si="130"/>
        <v>3250104.4489229578</v>
      </c>
      <c r="AI146" s="3">
        <f t="shared" si="130"/>
        <v>3347607.5823906465</v>
      </c>
      <c r="AJ146" s="3">
        <f t="shared" si="130"/>
        <v>3448035.8098623659</v>
      </c>
      <c r="AK146" s="3">
        <f t="shared" si="130"/>
        <v>3551476.8841582369</v>
      </c>
      <c r="AL146" s="3">
        <f t="shared" si="130"/>
        <v>3658021.190682984</v>
      </c>
    </row>
  </sheetData>
  <hyperlinks>
    <hyperlink ref="A1:H1" location="'0.2 - Table of Contents'!A1" display="TheWealthMeta Personal Finance Model V2" xr:uid="{05E61070-D30A-4FD4-A939-3A2614E910DA}"/>
    <hyperlink ref="A1:J1" location="'Table of Contents'!A1" display="     TheWealthMeta Personal Finance Model V2" xr:uid="{28578A00-7279-4940-A12C-CECEF880E6A0}"/>
  </hyperlink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7CD5-C09B-4BE1-A731-20EAB6374CE3}">
  <sheetPr>
    <tabColor rgb="FF10564F"/>
  </sheetPr>
  <dimension ref="B3:C4"/>
  <sheetViews>
    <sheetView showGridLines="0" workbookViewId="0"/>
  </sheetViews>
  <sheetFormatPr defaultRowHeight="14.4" x14ac:dyDescent="0.3"/>
  <cols>
    <col min="1" max="1" width="2.77734375" style="20" customWidth="1"/>
    <col min="2" max="16384" width="8.88671875" style="20"/>
  </cols>
  <sheetData>
    <row r="3" spans="2:3" ht="93" customHeight="1" x14ac:dyDescent="0.75">
      <c r="B3" s="18"/>
      <c r="C3" s="19" t="s">
        <v>80</v>
      </c>
    </row>
    <row r="4" spans="2:3" x14ac:dyDescent="0.3">
      <c r="C4" s="24" t="s">
        <v>78</v>
      </c>
    </row>
  </sheetData>
  <hyperlinks>
    <hyperlink ref="C4" location="'Table of Contents'!A1" display="Click here to return to Table of Contents" xr:uid="{04A80E0B-CFDD-46C3-A5A5-35824F39BB0B}"/>
  </hyperlink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66A24-DB1B-4C49-B9B9-8432E17E1824}">
  <dimension ref="A1:H13"/>
  <sheetViews>
    <sheetView showGridLines="0" zoomScale="80" zoomScaleNormal="80" workbookViewId="0">
      <selection activeCell="A2" sqref="A2"/>
    </sheetView>
  </sheetViews>
  <sheetFormatPr defaultRowHeight="14.4" x14ac:dyDescent="0.3"/>
  <cols>
    <col min="1" max="1" width="2.77734375" customWidth="1"/>
    <col min="2" max="2" width="12.88671875" customWidth="1"/>
    <col min="3" max="3" width="12" customWidth="1"/>
    <col min="4" max="4" width="11" bestFit="1" customWidth="1"/>
    <col min="5" max="8" width="15.77734375" customWidth="1"/>
  </cols>
  <sheetData>
    <row r="1" spans="1: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8" s="8" customFormat="1" ht="13.8" customHeight="1" x14ac:dyDescent="0.25">
      <c r="A2" s="9" t="s">
        <v>107</v>
      </c>
      <c r="C2" s="10"/>
    </row>
    <row r="4" spans="1:8" s="1" customFormat="1" ht="27" x14ac:dyDescent="0.3">
      <c r="B4" s="27" t="s">
        <v>108</v>
      </c>
      <c r="C4" s="27" t="s">
        <v>111</v>
      </c>
      <c r="D4" s="27" t="s">
        <v>112</v>
      </c>
      <c r="E4" s="27" t="s">
        <v>110</v>
      </c>
      <c r="F4" s="27" t="s">
        <v>52</v>
      </c>
      <c r="G4" s="27" t="s">
        <v>53</v>
      </c>
      <c r="H4" s="27" t="s">
        <v>109</v>
      </c>
    </row>
    <row r="5" spans="1:8" x14ac:dyDescent="0.3">
      <c r="B5" s="45">
        <f t="shared" ref="B5:B10" si="0">B6-5</f>
        <v>22</v>
      </c>
      <c r="C5" s="45" t="str">
        <f>'EPF Demographics'!B6</f>
        <v>16-25</v>
      </c>
      <c r="D5" s="45" t="str">
        <f>'DOSM Wages Report'!B8</f>
        <v>20-24</v>
      </c>
      <c r="E5" s="46">
        <f>_xlfn.XLOOKUP(C5,'EPF Demographics'!$B$5:$B$17,'EPF Demographics'!$E$5:$E$17,,0,)</f>
        <v>1726917</v>
      </c>
      <c r="F5" s="46">
        <f>_xlfn.XLOOKUP(C5,'EPF Demographics'!$B$5:$B$17,'EPF Demographics'!$H$5:$H$17,,0,)</f>
        <v>16447278321</v>
      </c>
      <c r="G5" s="46">
        <f>F5/E5</f>
        <v>9524.0699587762465</v>
      </c>
      <c r="H5" s="46">
        <f>_xlfn.XLOOKUP(D5,'DOSM Wages Report'!$B$7:$B$17,'DOSM Wages Report'!$C$7:$C$17,,0,)</f>
        <v>1900</v>
      </c>
    </row>
    <row r="6" spans="1:8" x14ac:dyDescent="0.3">
      <c r="B6" s="45">
        <f t="shared" si="0"/>
        <v>27</v>
      </c>
      <c r="C6" s="45" t="str">
        <f>'EPF Demographics'!B7</f>
        <v>26-30</v>
      </c>
      <c r="D6" s="45" t="str">
        <f>'DOSM Wages Report'!B9</f>
        <v>25-29</v>
      </c>
      <c r="E6" s="46">
        <f>_xlfn.XLOOKUP(C6,'EPF Demographics'!$B$5:$B$17,'EPF Demographics'!$E$5:$E$17,,0,)</f>
        <v>1620115</v>
      </c>
      <c r="F6" s="46">
        <f>_xlfn.XLOOKUP(C6,'EPF Demographics'!$B$5:$B$17,'EPF Demographics'!$H$5:$H$17,,0,)</f>
        <v>45611114767</v>
      </c>
      <c r="G6" s="46">
        <f t="shared" ref="G6:G11" si="1">F6/E6</f>
        <v>28153.010599247584</v>
      </c>
      <c r="H6" s="46">
        <f>_xlfn.XLOOKUP(D6,'DOSM Wages Report'!$B$7:$B$17,'DOSM Wages Report'!$C$7:$C$17,,0,)</f>
        <v>2564</v>
      </c>
    </row>
    <row r="7" spans="1:8" x14ac:dyDescent="0.3">
      <c r="B7" s="45">
        <f t="shared" si="0"/>
        <v>32</v>
      </c>
      <c r="C7" s="45" t="str">
        <f>'EPF Demographics'!B8</f>
        <v>31-35</v>
      </c>
      <c r="D7" s="45" t="str">
        <f>'DOSM Wages Report'!B10</f>
        <v>30-34</v>
      </c>
      <c r="E7" s="46">
        <f>_xlfn.XLOOKUP(C7,'EPF Demographics'!$B$5:$B$17,'EPF Demographics'!$E$5:$E$17,,0,)</f>
        <v>1310555</v>
      </c>
      <c r="F7" s="46">
        <f>_xlfn.XLOOKUP(C7,'EPF Demographics'!$B$5:$B$17,'EPF Demographics'!$H$5:$H$17,,0,)</f>
        <v>80224050744</v>
      </c>
      <c r="G7" s="46">
        <f t="shared" si="1"/>
        <v>61213.79930182251</v>
      </c>
      <c r="H7" s="46">
        <f>_xlfn.XLOOKUP(D7,'DOSM Wages Report'!$B$7:$B$17,'DOSM Wages Report'!$C$7:$C$17,,0,)</f>
        <v>3045</v>
      </c>
    </row>
    <row r="8" spans="1:8" x14ac:dyDescent="0.3">
      <c r="B8" s="45">
        <f t="shared" si="0"/>
        <v>37</v>
      </c>
      <c r="C8" s="45" t="str">
        <f>'EPF Demographics'!B9</f>
        <v>36-40</v>
      </c>
      <c r="D8" s="45" t="str">
        <f>'DOSM Wages Report'!B11</f>
        <v>35-39</v>
      </c>
      <c r="E8" s="46">
        <f>_xlfn.XLOOKUP(C8,'EPF Demographics'!$B$5:$B$17,'EPF Demographics'!$E$5:$E$17,,0,)</f>
        <v>1103616</v>
      </c>
      <c r="F8" s="46">
        <f>_xlfn.XLOOKUP(C8,'EPF Demographics'!$B$5:$B$17,'EPF Demographics'!$H$5:$H$17,,0,)</f>
        <v>124692926950</v>
      </c>
      <c r="G8" s="46">
        <f t="shared" si="1"/>
        <v>112985.79120817386</v>
      </c>
      <c r="H8" s="46">
        <f>_xlfn.XLOOKUP(D8,'DOSM Wages Report'!$B$7:$B$17,'DOSM Wages Report'!$C$7:$C$17,,0,)</f>
        <v>3500</v>
      </c>
    </row>
    <row r="9" spans="1:8" x14ac:dyDescent="0.3">
      <c r="B9" s="45">
        <f t="shared" si="0"/>
        <v>42</v>
      </c>
      <c r="C9" s="45" t="str">
        <f>'EPF Demographics'!B10</f>
        <v>41-45</v>
      </c>
      <c r="D9" s="45" t="str">
        <f>'DOSM Wages Report'!B12</f>
        <v>40-44</v>
      </c>
      <c r="E9" s="46">
        <f>_xlfn.XLOOKUP(C9,'EPF Demographics'!$B$5:$B$17,'EPF Demographics'!$E$5:$E$17,,0,)</f>
        <v>885250</v>
      </c>
      <c r="F9" s="46">
        <f>_xlfn.XLOOKUP(C9,'EPF Demographics'!$B$5:$B$17,'EPF Demographics'!$H$5:$H$17,,0,)</f>
        <v>154194132599</v>
      </c>
      <c r="G9" s="46">
        <f t="shared" si="1"/>
        <v>174181.45450324766</v>
      </c>
      <c r="H9" s="46">
        <f>_xlfn.XLOOKUP(D9,'DOSM Wages Report'!$B$7:$B$17,'DOSM Wages Report'!$C$7:$C$17,,0,)</f>
        <v>3700</v>
      </c>
    </row>
    <row r="10" spans="1:8" x14ac:dyDescent="0.3">
      <c r="B10" s="45">
        <f t="shared" si="0"/>
        <v>47</v>
      </c>
      <c r="C10" s="45" t="str">
        <f>'EPF Demographics'!B11</f>
        <v>46-50</v>
      </c>
      <c r="D10" s="45" t="str">
        <f>'DOSM Wages Report'!B13</f>
        <v>45-49</v>
      </c>
      <c r="E10" s="46">
        <f>_xlfn.XLOOKUP(C10,'EPF Demographics'!$B$5:$B$17,'EPF Demographics'!$E$5:$E$17,,0,)</f>
        <v>745783</v>
      </c>
      <c r="F10" s="46">
        <f>_xlfn.XLOOKUP(C10,'EPF Demographics'!$B$5:$B$17,'EPF Demographics'!$H$5:$H$17,,0,)</f>
        <v>179367762081</v>
      </c>
      <c r="G10" s="46">
        <f t="shared" si="1"/>
        <v>240509.3198437079</v>
      </c>
      <c r="H10" s="46">
        <f>_xlfn.XLOOKUP(D10,'DOSM Wages Report'!$B$7:$B$17,'DOSM Wages Report'!$C$7:$C$17,,0,)</f>
        <v>3800</v>
      </c>
    </row>
    <row r="11" spans="1:8" x14ac:dyDescent="0.3">
      <c r="B11" s="45">
        <v>52</v>
      </c>
      <c r="C11" s="45" t="str">
        <f>'EPF Demographics'!B12</f>
        <v>51-55</v>
      </c>
      <c r="D11" s="45" t="str">
        <f>'DOSM Wages Report'!B14</f>
        <v>50-54</v>
      </c>
      <c r="E11" s="46">
        <f>_xlfn.XLOOKUP(C11,'EPF Demographics'!$B$5:$B$17,'EPF Demographics'!$E$5:$E$17,,0,)</f>
        <v>606168</v>
      </c>
      <c r="F11" s="46">
        <f>_xlfn.XLOOKUP(C11,'EPF Demographics'!$B$5:$B$17,'EPF Demographics'!$H$5:$H$17,,0,)</f>
        <v>168119361692</v>
      </c>
      <c r="G11" s="46">
        <f t="shared" si="1"/>
        <v>277347.80076150509</v>
      </c>
      <c r="H11" s="46">
        <f>_xlfn.XLOOKUP(D11,'DOSM Wages Report'!$B$7:$B$17,'DOSM Wages Report'!$C$7:$C$17,,0,)</f>
        <v>3645</v>
      </c>
    </row>
    <row r="12" spans="1:8" x14ac:dyDescent="0.3">
      <c r="B12" s="55">
        <v>57</v>
      </c>
      <c r="C12" s="55" t="s">
        <v>29</v>
      </c>
      <c r="D12" s="55" t="s">
        <v>45</v>
      </c>
      <c r="E12" s="56">
        <f>_xlfn.XLOOKUP(C12,'EPF Demographics'!$B$5:$B$17,'EPF Demographics'!$E$5:$E$17,,0,)</f>
        <v>421762</v>
      </c>
      <c r="F12" s="56">
        <f>_xlfn.XLOOKUP(C12,'EPF Demographics'!$B$5:$B$17,'EPF Demographics'!$H$5:$H$17,,0,)</f>
        <v>100288701879</v>
      </c>
      <c r="G12" s="56">
        <f t="shared" ref="G12" si="2">F12/E12</f>
        <v>237785.05858517363</v>
      </c>
      <c r="H12" s="56">
        <f>_xlfn.XLOOKUP(D12,'DOSM Wages Report'!$B$7:$B$17,'DOSM Wages Report'!$C$7:$C$17,,0,)</f>
        <v>3400</v>
      </c>
    </row>
    <row r="13" spans="1:8" x14ac:dyDescent="0.3">
      <c r="B13" s="12"/>
      <c r="C13" s="12"/>
      <c r="D13" s="12"/>
      <c r="E13" s="48">
        <f>SUM(E5:E11)</f>
        <v>7998404</v>
      </c>
      <c r="F13" s="48">
        <f>SUM(F5:F11)</f>
        <v>768656627154</v>
      </c>
      <c r="G13" s="12"/>
      <c r="H13" s="12"/>
    </row>
  </sheetData>
  <hyperlinks>
    <hyperlink ref="A1:H1" location="'0.2 - Table of Contents'!A1" display="TheWealthMeta Personal Finance Model V2" xr:uid="{7ABEAC18-44FF-46F5-B1C8-457C4B27C467}"/>
    <hyperlink ref="A1:J1" location="'Table of Contents'!A1" display="     TheWealthMeta Personal Finance Model V2" xr:uid="{F8C7D696-5434-4008-89D9-88FBB097DEF2}"/>
  </hyperlink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D7A58-55F0-4BDB-98D2-C817839B6CA3}">
  <sheetPr>
    <tabColor rgb="FF10564F"/>
  </sheetPr>
  <dimension ref="B3:C4"/>
  <sheetViews>
    <sheetView showGridLines="0" workbookViewId="0"/>
  </sheetViews>
  <sheetFormatPr defaultRowHeight="14.4" x14ac:dyDescent="0.3"/>
  <cols>
    <col min="1" max="1" width="2.77734375" style="20" customWidth="1"/>
    <col min="2" max="16384" width="8.88671875" style="20"/>
  </cols>
  <sheetData>
    <row r="3" spans="2:3" ht="93" customHeight="1" x14ac:dyDescent="0.75">
      <c r="B3" s="18"/>
      <c r="C3" s="19" t="s">
        <v>121</v>
      </c>
    </row>
    <row r="4" spans="2:3" x14ac:dyDescent="0.3">
      <c r="C4" s="24" t="s">
        <v>78</v>
      </c>
    </row>
  </sheetData>
  <hyperlinks>
    <hyperlink ref="C4" location="'Table of Contents'!A1" display="Click here to return to Table of Contents" xr:uid="{CAD3B5E8-A494-4AA2-BBC1-ED9B8F17C131}"/>
  </hyperlink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B483E-1BA6-4112-975F-4FDC79BE7CAB}">
  <dimension ref="A1:H47"/>
  <sheetViews>
    <sheetView showGridLines="0" zoomScale="80" zoomScaleNormal="80" workbookViewId="0"/>
  </sheetViews>
  <sheetFormatPr defaultRowHeight="14.4" x14ac:dyDescent="0.3"/>
  <cols>
    <col min="1" max="1" width="2.77734375" customWidth="1"/>
    <col min="3" max="5" width="20.77734375" customWidth="1"/>
  </cols>
  <sheetData>
    <row r="1" spans="1: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8" s="8" customFormat="1" ht="13.8" customHeight="1" x14ac:dyDescent="0.25">
      <c r="A2" s="9" t="s">
        <v>155</v>
      </c>
      <c r="C2" s="10"/>
    </row>
    <row r="4" spans="1:8" ht="27" x14ac:dyDescent="0.3">
      <c r="B4" s="27" t="s">
        <v>48</v>
      </c>
      <c r="C4" s="53" t="s">
        <v>106</v>
      </c>
      <c r="D4" s="53" t="s">
        <v>104</v>
      </c>
      <c r="E4" s="53" t="s">
        <v>105</v>
      </c>
    </row>
    <row r="5" spans="1:8" x14ac:dyDescent="0.3">
      <c r="B5" s="45">
        <v>18</v>
      </c>
      <c r="C5" s="46">
        <v>1400</v>
      </c>
      <c r="D5" s="46">
        <v>1500</v>
      </c>
      <c r="E5" s="46">
        <v>2500</v>
      </c>
    </row>
    <row r="6" spans="1:8" x14ac:dyDescent="0.3">
      <c r="B6" s="45">
        <v>19</v>
      </c>
      <c r="C6" s="46">
        <v>1700</v>
      </c>
      <c r="D6" s="46">
        <v>1800</v>
      </c>
      <c r="E6" s="46">
        <v>3100</v>
      </c>
    </row>
    <row r="7" spans="1:8" x14ac:dyDescent="0.3">
      <c r="B7" s="45">
        <v>20</v>
      </c>
      <c r="C7" s="46">
        <v>2200</v>
      </c>
      <c r="D7" s="46">
        <v>2300</v>
      </c>
      <c r="E7" s="46">
        <v>3900</v>
      </c>
    </row>
    <row r="8" spans="1:8" x14ac:dyDescent="0.3">
      <c r="B8" s="45">
        <v>21</v>
      </c>
      <c r="C8" s="46">
        <v>2800</v>
      </c>
      <c r="D8" s="46">
        <v>3000</v>
      </c>
      <c r="E8" s="46">
        <v>5000</v>
      </c>
    </row>
    <row r="9" spans="1:8" x14ac:dyDescent="0.3">
      <c r="B9" s="45">
        <v>22</v>
      </c>
      <c r="C9" s="46">
        <v>5800</v>
      </c>
      <c r="D9" s="46">
        <v>6400</v>
      </c>
      <c r="E9" s="46">
        <v>10800</v>
      </c>
    </row>
    <row r="10" spans="1:8" x14ac:dyDescent="0.3">
      <c r="B10" s="45">
        <v>23</v>
      </c>
      <c r="C10" s="46">
        <v>9200</v>
      </c>
      <c r="D10" s="46">
        <v>10100</v>
      </c>
      <c r="E10" s="46">
        <v>16700</v>
      </c>
    </row>
    <row r="11" spans="1:8" x14ac:dyDescent="0.3">
      <c r="B11" s="45">
        <v>24</v>
      </c>
      <c r="C11" s="46">
        <v>12300</v>
      </c>
      <c r="D11" s="46">
        <v>14100</v>
      </c>
      <c r="E11" s="46">
        <v>24300</v>
      </c>
    </row>
    <row r="12" spans="1:8" x14ac:dyDescent="0.3">
      <c r="B12" s="45">
        <v>25</v>
      </c>
      <c r="C12" s="46">
        <v>15900</v>
      </c>
      <c r="D12" s="46">
        <v>19000</v>
      </c>
      <c r="E12" s="46">
        <v>30700</v>
      </c>
    </row>
    <row r="13" spans="1:8" x14ac:dyDescent="0.3">
      <c r="B13" s="45">
        <v>26</v>
      </c>
      <c r="C13" s="46">
        <v>19800</v>
      </c>
      <c r="D13" s="46">
        <v>23400</v>
      </c>
      <c r="E13" s="46">
        <v>40900</v>
      </c>
    </row>
    <row r="14" spans="1:8" x14ac:dyDescent="0.3">
      <c r="B14" s="45">
        <v>27</v>
      </c>
      <c r="C14" s="46">
        <v>23800</v>
      </c>
      <c r="D14" s="46">
        <v>28600</v>
      </c>
      <c r="E14" s="46">
        <v>51200</v>
      </c>
    </row>
    <row r="15" spans="1:8" x14ac:dyDescent="0.3">
      <c r="B15" s="45">
        <v>28</v>
      </c>
      <c r="C15" s="46">
        <v>28300</v>
      </c>
      <c r="D15" s="46">
        <v>34500</v>
      </c>
      <c r="E15" s="46">
        <v>62800</v>
      </c>
    </row>
    <row r="16" spans="1:8" x14ac:dyDescent="0.3">
      <c r="B16" s="45">
        <v>29</v>
      </c>
      <c r="C16" s="46">
        <v>33000</v>
      </c>
      <c r="D16" s="46">
        <v>40700</v>
      </c>
      <c r="E16" s="46">
        <v>72800</v>
      </c>
    </row>
    <row r="17" spans="2:5" x14ac:dyDescent="0.3">
      <c r="B17" s="45">
        <v>30</v>
      </c>
      <c r="C17" s="46">
        <v>38000</v>
      </c>
      <c r="D17" s="46">
        <v>47500</v>
      </c>
      <c r="E17" s="46">
        <v>85400</v>
      </c>
    </row>
    <row r="18" spans="2:5" x14ac:dyDescent="0.3">
      <c r="B18" s="45">
        <v>31</v>
      </c>
      <c r="C18" s="46">
        <v>43400</v>
      </c>
      <c r="D18" s="46">
        <v>54800</v>
      </c>
      <c r="E18" s="46">
        <v>99100</v>
      </c>
    </row>
    <row r="19" spans="2:5" x14ac:dyDescent="0.3">
      <c r="B19" s="45">
        <v>32</v>
      </c>
      <c r="C19" s="46">
        <v>49100</v>
      </c>
      <c r="D19" s="46">
        <v>62700</v>
      </c>
      <c r="E19" s="46">
        <v>114000</v>
      </c>
    </row>
    <row r="20" spans="2:5" x14ac:dyDescent="0.3">
      <c r="B20" s="45">
        <v>33</v>
      </c>
      <c r="C20" s="46">
        <v>55100</v>
      </c>
      <c r="D20" s="46">
        <v>71200</v>
      </c>
      <c r="E20" s="46">
        <v>129000</v>
      </c>
    </row>
    <row r="21" spans="2:5" x14ac:dyDescent="0.3">
      <c r="B21" s="45">
        <v>34</v>
      </c>
      <c r="C21" s="46">
        <v>61400</v>
      </c>
      <c r="D21" s="46">
        <v>80300</v>
      </c>
      <c r="E21" s="46">
        <v>147000</v>
      </c>
    </row>
    <row r="22" spans="2:5" x14ac:dyDescent="0.3">
      <c r="B22" s="45">
        <v>35</v>
      </c>
      <c r="C22" s="46">
        <v>68100</v>
      </c>
      <c r="D22" s="46">
        <v>90000</v>
      </c>
      <c r="E22" s="46">
        <v>165000</v>
      </c>
    </row>
    <row r="23" spans="2:5" x14ac:dyDescent="0.3">
      <c r="B23" s="45">
        <v>36</v>
      </c>
      <c r="C23" s="46">
        <v>75100</v>
      </c>
      <c r="D23" s="46">
        <v>100000</v>
      </c>
      <c r="E23" s="46">
        <v>185000</v>
      </c>
    </row>
    <row r="24" spans="2:5" x14ac:dyDescent="0.3">
      <c r="B24" s="45">
        <v>37</v>
      </c>
      <c r="C24" s="46">
        <v>82600</v>
      </c>
      <c r="D24" s="46">
        <v>111000</v>
      </c>
      <c r="E24" s="46">
        <v>206000</v>
      </c>
    </row>
    <row r="25" spans="2:5" x14ac:dyDescent="0.3">
      <c r="B25" s="45">
        <v>38</v>
      </c>
      <c r="C25" s="46">
        <v>90400</v>
      </c>
      <c r="D25" s="46">
        <v>123000</v>
      </c>
      <c r="E25" s="46">
        <v>229000</v>
      </c>
    </row>
    <row r="26" spans="2:5" x14ac:dyDescent="0.3">
      <c r="B26" s="45">
        <v>39</v>
      </c>
      <c r="C26" s="46">
        <v>98600</v>
      </c>
      <c r="D26" s="46">
        <v>136000</v>
      </c>
      <c r="E26" s="46">
        <v>253000</v>
      </c>
    </row>
    <row r="27" spans="2:5" x14ac:dyDescent="0.3">
      <c r="B27" s="45">
        <v>40</v>
      </c>
      <c r="C27" s="46">
        <v>107000</v>
      </c>
      <c r="D27" s="46">
        <v>149000</v>
      </c>
      <c r="E27" s="46">
        <v>279000</v>
      </c>
    </row>
    <row r="28" spans="2:5" x14ac:dyDescent="0.3">
      <c r="B28" s="45">
        <v>41</v>
      </c>
      <c r="C28" s="46">
        <v>116000</v>
      </c>
      <c r="D28" s="46">
        <v>164000</v>
      </c>
      <c r="E28" s="46">
        <v>305000</v>
      </c>
    </row>
    <row r="29" spans="2:5" x14ac:dyDescent="0.3">
      <c r="B29" s="45">
        <v>42</v>
      </c>
      <c r="C29" s="46">
        <v>125000</v>
      </c>
      <c r="D29" s="46">
        <v>179000</v>
      </c>
      <c r="E29" s="46">
        <v>336000</v>
      </c>
    </row>
    <row r="30" spans="2:5" x14ac:dyDescent="0.3">
      <c r="B30" s="45">
        <v>43</v>
      </c>
      <c r="C30" s="46">
        <v>135000</v>
      </c>
      <c r="D30" s="46">
        <v>195000</v>
      </c>
      <c r="E30" s="46">
        <v>368000</v>
      </c>
    </row>
    <row r="31" spans="2:5" x14ac:dyDescent="0.3">
      <c r="B31" s="45">
        <v>44</v>
      </c>
      <c r="C31" s="46">
        <v>145000</v>
      </c>
      <c r="D31" s="46">
        <v>213000</v>
      </c>
      <c r="E31" s="46">
        <v>402000</v>
      </c>
    </row>
    <row r="32" spans="2:5" x14ac:dyDescent="0.3">
      <c r="B32" s="45">
        <v>45</v>
      </c>
      <c r="C32" s="46">
        <v>156000</v>
      </c>
      <c r="D32" s="46">
        <v>231000</v>
      </c>
      <c r="E32" s="46">
        <v>438000</v>
      </c>
    </row>
    <row r="33" spans="2:5" x14ac:dyDescent="0.3">
      <c r="B33" s="45">
        <v>46</v>
      </c>
      <c r="C33" s="46">
        <v>167000</v>
      </c>
      <c r="D33" s="46">
        <v>250000</v>
      </c>
      <c r="E33" s="46">
        <v>476000</v>
      </c>
    </row>
    <row r="34" spans="2:5" x14ac:dyDescent="0.3">
      <c r="B34" s="45">
        <v>47</v>
      </c>
      <c r="C34" s="46">
        <v>179000</v>
      </c>
      <c r="D34" s="46">
        <v>271000</v>
      </c>
      <c r="E34" s="46">
        <v>516000</v>
      </c>
    </row>
    <row r="35" spans="2:5" x14ac:dyDescent="0.3">
      <c r="B35" s="45">
        <v>48</v>
      </c>
      <c r="C35" s="46">
        <v>191000</v>
      </c>
      <c r="D35" s="46">
        <v>292000</v>
      </c>
      <c r="E35" s="46">
        <v>559000</v>
      </c>
    </row>
    <row r="36" spans="2:5" x14ac:dyDescent="0.3">
      <c r="B36" s="45">
        <v>49</v>
      </c>
      <c r="C36" s="46">
        <v>204000</v>
      </c>
      <c r="D36" s="46">
        <v>315000</v>
      </c>
      <c r="E36" s="46">
        <v>606000</v>
      </c>
    </row>
    <row r="37" spans="2:5" x14ac:dyDescent="0.3">
      <c r="B37" s="45">
        <v>50</v>
      </c>
      <c r="C37" s="46">
        <v>217000</v>
      </c>
      <c r="D37" s="46">
        <v>339000</v>
      </c>
      <c r="E37" s="46">
        <v>652000</v>
      </c>
    </row>
    <row r="38" spans="2:5" x14ac:dyDescent="0.3">
      <c r="B38" s="45">
        <v>51</v>
      </c>
      <c r="C38" s="46">
        <v>231000</v>
      </c>
      <c r="D38" s="46">
        <v>364000</v>
      </c>
      <c r="E38" s="46">
        <v>703000</v>
      </c>
    </row>
    <row r="39" spans="2:5" x14ac:dyDescent="0.3">
      <c r="B39" s="45">
        <v>52</v>
      </c>
      <c r="C39" s="46">
        <v>246000</v>
      </c>
      <c r="D39" s="46">
        <v>390000</v>
      </c>
      <c r="E39" s="46">
        <v>757000</v>
      </c>
    </row>
    <row r="40" spans="2:5" x14ac:dyDescent="0.3">
      <c r="B40" s="45">
        <v>53</v>
      </c>
      <c r="C40" s="46">
        <v>261000</v>
      </c>
      <c r="D40" s="46">
        <v>417000</v>
      </c>
      <c r="E40" s="46">
        <v>813000</v>
      </c>
    </row>
    <row r="41" spans="2:5" x14ac:dyDescent="0.3">
      <c r="B41" s="45">
        <v>54</v>
      </c>
      <c r="C41" s="46">
        <v>277000</v>
      </c>
      <c r="D41" s="46">
        <v>446000</v>
      </c>
      <c r="E41" s="46">
        <v>873000</v>
      </c>
    </row>
    <row r="42" spans="2:5" x14ac:dyDescent="0.3">
      <c r="B42" s="45">
        <v>55</v>
      </c>
      <c r="C42" s="46">
        <v>294000</v>
      </c>
      <c r="D42" s="46">
        <v>476000</v>
      </c>
      <c r="E42" s="46">
        <v>935000</v>
      </c>
    </row>
    <row r="43" spans="2:5" x14ac:dyDescent="0.3">
      <c r="B43" s="45">
        <v>56</v>
      </c>
      <c r="C43" s="46">
        <v>312000</v>
      </c>
      <c r="D43" s="46">
        <v>508000</v>
      </c>
      <c r="E43" s="46">
        <v>1000000</v>
      </c>
    </row>
    <row r="44" spans="2:5" x14ac:dyDescent="0.3">
      <c r="B44" s="45">
        <v>57</v>
      </c>
      <c r="C44" s="46">
        <v>330000</v>
      </c>
      <c r="D44" s="46">
        <v>541000</v>
      </c>
      <c r="E44" s="46">
        <v>1070000</v>
      </c>
    </row>
    <row r="45" spans="2:5" x14ac:dyDescent="0.3">
      <c r="B45" s="45">
        <v>58</v>
      </c>
      <c r="C45" s="46">
        <v>349000</v>
      </c>
      <c r="D45" s="46">
        <v>576000</v>
      </c>
      <c r="E45" s="46">
        <v>1140000</v>
      </c>
    </row>
    <row r="46" spans="2:5" x14ac:dyDescent="0.3">
      <c r="B46" s="45">
        <v>59</v>
      </c>
      <c r="C46" s="46">
        <v>369000</v>
      </c>
      <c r="D46" s="46">
        <v>612000</v>
      </c>
      <c r="E46" s="46">
        <v>1220000</v>
      </c>
    </row>
    <row r="47" spans="2:5" x14ac:dyDescent="0.3">
      <c r="B47" s="45">
        <v>60</v>
      </c>
      <c r="C47" s="46">
        <v>390000</v>
      </c>
      <c r="D47" s="46">
        <v>650000</v>
      </c>
      <c r="E47" s="46">
        <v>1300000</v>
      </c>
    </row>
  </sheetData>
  <hyperlinks>
    <hyperlink ref="A1:H1" location="'0.2 - Table of Contents'!A1" display="TheWealthMeta Personal Finance Model V2" xr:uid="{392EB894-9195-43F8-8097-4036E442C9C0}"/>
    <hyperlink ref="A1:J1" location="'Table of Contents'!A1" display="     TheWealthMeta Personal Finance Model V2" xr:uid="{521AD7CA-C41D-400F-B746-67CC7D15EFDB}"/>
  </hyperlink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C98E1-CDF5-46E4-B241-09AC54A0D655}">
  <dimension ref="A1:AL23"/>
  <sheetViews>
    <sheetView showGridLines="0" zoomScale="80" zoomScaleNormal="80" workbookViewId="0"/>
  </sheetViews>
  <sheetFormatPr defaultRowHeight="14.4" x14ac:dyDescent="0.3"/>
  <cols>
    <col min="1" max="1" width="2.77734375" customWidth="1"/>
    <col min="2" max="2" width="35.77734375" customWidth="1"/>
  </cols>
  <sheetData>
    <row r="1" spans="1:3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38" s="8" customFormat="1" ht="13.8" customHeight="1" x14ac:dyDescent="0.25">
      <c r="A2" s="9" t="s">
        <v>84</v>
      </c>
      <c r="C2" s="10"/>
    </row>
    <row r="4" spans="1:38" s="12" customFormat="1" ht="13.2" x14ac:dyDescent="0.25">
      <c r="B4" s="35" t="s">
        <v>9</v>
      </c>
      <c r="C4" s="27" t="s">
        <v>10</v>
      </c>
      <c r="D4" s="27" t="s">
        <v>11</v>
      </c>
    </row>
    <row r="5" spans="1:38" s="12" customFormat="1" ht="13.2" x14ac:dyDescent="0.25">
      <c r="B5" s="12" t="s">
        <v>6</v>
      </c>
      <c r="C5" s="36">
        <v>0.7</v>
      </c>
      <c r="D5" s="36">
        <v>0.75</v>
      </c>
    </row>
    <row r="6" spans="1:38" s="12" customFormat="1" ht="13.2" x14ac:dyDescent="0.25">
      <c r="B6" s="12" t="s">
        <v>7</v>
      </c>
      <c r="C6" s="36">
        <v>0.3</v>
      </c>
      <c r="D6" s="36">
        <v>0.15</v>
      </c>
    </row>
    <row r="7" spans="1:38" s="12" customFormat="1" ht="13.2" x14ac:dyDescent="0.25">
      <c r="B7" s="12" t="s">
        <v>8</v>
      </c>
      <c r="D7" s="36">
        <v>0.1</v>
      </c>
    </row>
    <row r="8" spans="1:38" s="12" customFormat="1" ht="13.2" x14ac:dyDescent="0.25"/>
    <row r="9" spans="1:38" s="12" customFormat="1" ht="13.2" x14ac:dyDescent="0.25">
      <c r="B9" s="12" t="s">
        <v>5</v>
      </c>
      <c r="C9" s="12">
        <f t="shared" ref="C9:H10" si="0">D9-1</f>
        <v>1</v>
      </c>
      <c r="D9" s="12">
        <f t="shared" si="0"/>
        <v>2</v>
      </c>
      <c r="E9" s="12">
        <f t="shared" si="0"/>
        <v>3</v>
      </c>
      <c r="F9" s="12">
        <f t="shared" si="0"/>
        <v>4</v>
      </c>
      <c r="G9" s="12">
        <f t="shared" si="0"/>
        <v>5</v>
      </c>
      <c r="H9" s="12">
        <f t="shared" si="0"/>
        <v>6</v>
      </c>
      <c r="I9" s="12">
        <f t="shared" ref="I9" si="1">J9-1</f>
        <v>7</v>
      </c>
      <c r="J9" s="12">
        <f t="shared" ref="J9:AI9" si="2">K9-1</f>
        <v>8</v>
      </c>
      <c r="K9" s="12">
        <f t="shared" si="2"/>
        <v>9</v>
      </c>
      <c r="L9" s="12">
        <f t="shared" si="2"/>
        <v>10</v>
      </c>
      <c r="M9" s="12">
        <f t="shared" si="2"/>
        <v>11</v>
      </c>
      <c r="N9" s="12">
        <f t="shared" si="2"/>
        <v>12</v>
      </c>
      <c r="O9" s="12">
        <f t="shared" si="2"/>
        <v>13</v>
      </c>
      <c r="P9" s="12">
        <f t="shared" si="2"/>
        <v>14</v>
      </c>
      <c r="Q9" s="12">
        <f t="shared" si="2"/>
        <v>15</v>
      </c>
      <c r="R9" s="12">
        <f t="shared" si="2"/>
        <v>16</v>
      </c>
      <c r="S9" s="12">
        <f t="shared" si="2"/>
        <v>17</v>
      </c>
      <c r="T9" s="12">
        <f t="shared" si="2"/>
        <v>18</v>
      </c>
      <c r="U9" s="12">
        <f t="shared" si="2"/>
        <v>19</v>
      </c>
      <c r="V9" s="12">
        <f t="shared" si="2"/>
        <v>20</v>
      </c>
      <c r="W9" s="12">
        <f t="shared" si="2"/>
        <v>21</v>
      </c>
      <c r="X9" s="12">
        <f t="shared" si="2"/>
        <v>22</v>
      </c>
      <c r="Y9" s="12">
        <f t="shared" si="2"/>
        <v>23</v>
      </c>
      <c r="Z9" s="12">
        <f t="shared" si="2"/>
        <v>24</v>
      </c>
      <c r="AA9" s="12">
        <f t="shared" si="2"/>
        <v>25</v>
      </c>
      <c r="AB9" s="12">
        <f t="shared" si="2"/>
        <v>26</v>
      </c>
      <c r="AC9" s="12">
        <f t="shared" si="2"/>
        <v>27</v>
      </c>
      <c r="AD9" s="12">
        <f t="shared" si="2"/>
        <v>28</v>
      </c>
      <c r="AE9" s="12">
        <f t="shared" si="2"/>
        <v>29</v>
      </c>
      <c r="AF9" s="12">
        <f t="shared" si="2"/>
        <v>30</v>
      </c>
      <c r="AG9" s="12">
        <f t="shared" si="2"/>
        <v>31</v>
      </c>
      <c r="AH9" s="12">
        <f t="shared" si="2"/>
        <v>32</v>
      </c>
      <c r="AI9" s="12">
        <f t="shared" si="2"/>
        <v>33</v>
      </c>
      <c r="AJ9" s="12">
        <f>AK9-1</f>
        <v>34</v>
      </c>
      <c r="AK9" s="12">
        <f>COUNTA(10:10)-1</f>
        <v>35</v>
      </c>
    </row>
    <row r="10" spans="1:38" s="12" customFormat="1" ht="13.2" x14ac:dyDescent="0.25">
      <c r="B10" s="35" t="s">
        <v>4</v>
      </c>
      <c r="C10" s="22">
        <f t="shared" si="0"/>
        <v>1990</v>
      </c>
      <c r="D10" s="22">
        <f t="shared" si="0"/>
        <v>1991</v>
      </c>
      <c r="E10" s="22">
        <f t="shared" si="0"/>
        <v>1992</v>
      </c>
      <c r="F10" s="22">
        <f t="shared" si="0"/>
        <v>1993</v>
      </c>
      <c r="G10" s="22">
        <f t="shared" si="0"/>
        <v>1994</v>
      </c>
      <c r="H10" s="22">
        <f t="shared" si="0"/>
        <v>1995</v>
      </c>
      <c r="I10" s="22">
        <f t="shared" ref="I10" si="3">J10-1</f>
        <v>1996</v>
      </c>
      <c r="J10" s="22">
        <f t="shared" ref="J10:X10" si="4">K10-1</f>
        <v>1997</v>
      </c>
      <c r="K10" s="22">
        <f t="shared" si="4"/>
        <v>1998</v>
      </c>
      <c r="L10" s="22">
        <f t="shared" si="4"/>
        <v>1999</v>
      </c>
      <c r="M10" s="22">
        <f t="shared" si="4"/>
        <v>2000</v>
      </c>
      <c r="N10" s="22">
        <f t="shared" si="4"/>
        <v>2001</v>
      </c>
      <c r="O10" s="22">
        <f t="shared" si="4"/>
        <v>2002</v>
      </c>
      <c r="P10" s="22">
        <f t="shared" si="4"/>
        <v>2003</v>
      </c>
      <c r="Q10" s="22">
        <f t="shared" si="4"/>
        <v>2004</v>
      </c>
      <c r="R10" s="22">
        <f t="shared" si="4"/>
        <v>2005</v>
      </c>
      <c r="S10" s="22">
        <f t="shared" si="4"/>
        <v>2006</v>
      </c>
      <c r="T10" s="22">
        <f t="shared" si="4"/>
        <v>2007</v>
      </c>
      <c r="U10" s="22">
        <f t="shared" si="4"/>
        <v>2008</v>
      </c>
      <c r="V10" s="22">
        <f t="shared" si="4"/>
        <v>2009</v>
      </c>
      <c r="W10" s="22">
        <f t="shared" si="4"/>
        <v>2010</v>
      </c>
      <c r="X10" s="22">
        <f t="shared" si="4"/>
        <v>2011</v>
      </c>
      <c r="Y10" s="22">
        <f t="shared" ref="Y10" si="5">Z10-1</f>
        <v>2012</v>
      </c>
      <c r="Z10" s="22">
        <f t="shared" ref="Z10:AI10" si="6">AA10-1</f>
        <v>2013</v>
      </c>
      <c r="AA10" s="22">
        <f t="shared" si="6"/>
        <v>2014</v>
      </c>
      <c r="AB10" s="22">
        <f t="shared" si="6"/>
        <v>2015</v>
      </c>
      <c r="AC10" s="22">
        <f t="shared" si="6"/>
        <v>2016</v>
      </c>
      <c r="AD10" s="22">
        <f t="shared" si="6"/>
        <v>2017</v>
      </c>
      <c r="AE10" s="22">
        <f t="shared" si="6"/>
        <v>2018</v>
      </c>
      <c r="AF10" s="22">
        <f t="shared" si="6"/>
        <v>2019</v>
      </c>
      <c r="AG10" s="22">
        <f t="shared" si="6"/>
        <v>2020</v>
      </c>
      <c r="AH10" s="22">
        <f t="shared" si="6"/>
        <v>2021</v>
      </c>
      <c r="AI10" s="22">
        <f t="shared" si="6"/>
        <v>2022</v>
      </c>
      <c r="AJ10" s="22">
        <f>AK10-1</f>
        <v>2023</v>
      </c>
      <c r="AK10" s="22">
        <v>2024</v>
      </c>
      <c r="AL10" s="21"/>
    </row>
    <row r="11" spans="1:38" s="12" customFormat="1" ht="13.2" x14ac:dyDescent="0.25">
      <c r="B11" s="12" t="s">
        <v>0</v>
      </c>
      <c r="C11" s="37">
        <v>0.09</v>
      </c>
      <c r="D11" s="37">
        <v>0.09</v>
      </c>
      <c r="E11" s="37">
        <v>0.09</v>
      </c>
      <c r="F11" s="37">
        <v>0.1</v>
      </c>
      <c r="G11" s="37">
        <v>0.1</v>
      </c>
      <c r="H11" s="37">
        <v>0.1</v>
      </c>
      <c r="I11" s="37">
        <v>0.11</v>
      </c>
      <c r="J11" s="37">
        <v>0.11</v>
      </c>
      <c r="K11" s="37">
        <v>0.11</v>
      </c>
      <c r="L11" s="37">
        <v>0.11</v>
      </c>
      <c r="M11" s="37">
        <v>0.11</v>
      </c>
      <c r="N11" s="37">
        <f>(9%*9/12)+(M11*3/12)</f>
        <v>9.4999999999999987E-2</v>
      </c>
      <c r="O11" s="37">
        <f>(9%*3/12)+(M11*9/12)</f>
        <v>0.10500000000000001</v>
      </c>
      <c r="P11" s="37">
        <f>(M11*5/12)+(9%*7/12)</f>
        <v>9.8333333333333328E-2</v>
      </c>
      <c r="Q11" s="37">
        <f>(M11*7/12)+(9%*5/12)</f>
        <v>0.10166666666666666</v>
      </c>
      <c r="R11" s="37">
        <v>0.11</v>
      </c>
      <c r="S11" s="37">
        <v>0.11</v>
      </c>
      <c r="T11" s="37">
        <v>0.11</v>
      </c>
      <c r="U11" s="37">
        <v>0.11</v>
      </c>
      <c r="V11" s="37">
        <v>0.08</v>
      </c>
      <c r="W11" s="37">
        <v>0.08</v>
      </c>
      <c r="X11" s="37">
        <v>0.11</v>
      </c>
      <c r="Y11" s="37">
        <v>0.11</v>
      </c>
      <c r="Z11" s="37">
        <v>0.11</v>
      </c>
      <c r="AA11" s="37">
        <v>0.11</v>
      </c>
      <c r="AB11" s="37">
        <v>0.11</v>
      </c>
      <c r="AC11" s="37">
        <f>(AB11*2/12)+(AD11*10/12)</f>
        <v>8.4999999999999992E-2</v>
      </c>
      <c r="AD11" s="37">
        <v>0.08</v>
      </c>
      <c r="AE11" s="37">
        <v>0.11</v>
      </c>
      <c r="AF11" s="37">
        <v>0.11</v>
      </c>
      <c r="AG11" s="37">
        <f>(AF11*0.25)+(AH11*0.75)</f>
        <v>9.5000000000000001E-2</v>
      </c>
      <c r="AH11" s="37">
        <v>0.09</v>
      </c>
      <c r="AI11" s="37">
        <f>(AJ11/2)+(AH11/2)</f>
        <v>0.1</v>
      </c>
      <c r="AJ11" s="37">
        <v>0.11</v>
      </c>
      <c r="AK11" s="37">
        <v>0.11</v>
      </c>
    </row>
    <row r="12" spans="1:38" s="12" customFormat="1" ht="13.2" x14ac:dyDescent="0.25">
      <c r="B12" s="12" t="s">
        <v>1</v>
      </c>
      <c r="C12" s="37">
        <v>0.11</v>
      </c>
      <c r="D12" s="37">
        <v>0.11</v>
      </c>
      <c r="E12" s="37">
        <v>0.11</v>
      </c>
      <c r="F12" s="37">
        <v>0.12</v>
      </c>
      <c r="G12" s="37">
        <v>0.12</v>
      </c>
      <c r="H12" s="37">
        <v>0.12</v>
      </c>
      <c r="I12" s="37">
        <v>0.12</v>
      </c>
      <c r="J12" s="37">
        <v>0.12</v>
      </c>
      <c r="K12" s="37">
        <v>0.12</v>
      </c>
      <c r="L12" s="37">
        <v>0.12</v>
      </c>
      <c r="M12" s="37">
        <v>0.12</v>
      </c>
      <c r="N12" s="37">
        <v>0.12</v>
      </c>
      <c r="O12" s="37">
        <v>0.12</v>
      </c>
      <c r="P12" s="37">
        <v>0.12</v>
      </c>
      <c r="Q12" s="37">
        <v>0.12</v>
      </c>
      <c r="R12" s="37">
        <v>0.12</v>
      </c>
      <c r="S12" s="37">
        <v>0.12</v>
      </c>
      <c r="T12" s="37">
        <v>0.12</v>
      </c>
      <c r="U12" s="37">
        <v>0.12</v>
      </c>
      <c r="V12" s="37">
        <v>0.12</v>
      </c>
      <c r="W12" s="37">
        <v>0.12</v>
      </c>
      <c r="X12" s="37">
        <v>0.12</v>
      </c>
      <c r="Y12" s="37">
        <v>0.13</v>
      </c>
      <c r="Z12" s="37">
        <v>0.13</v>
      </c>
      <c r="AA12" s="37">
        <v>0.13</v>
      </c>
      <c r="AB12" s="37">
        <v>0.13</v>
      </c>
      <c r="AC12" s="37">
        <v>0.13</v>
      </c>
      <c r="AD12" s="37">
        <v>0.13</v>
      </c>
      <c r="AE12" s="37">
        <v>0.13</v>
      </c>
      <c r="AF12" s="37">
        <v>0.13</v>
      </c>
      <c r="AG12" s="37">
        <v>0.13</v>
      </c>
      <c r="AH12" s="37">
        <v>0.13</v>
      </c>
      <c r="AI12" s="37">
        <v>0.13</v>
      </c>
      <c r="AJ12" s="37">
        <v>0.13</v>
      </c>
      <c r="AK12" s="37">
        <v>0.13</v>
      </c>
    </row>
    <row r="13" spans="1:38" s="12" customFormat="1" ht="13.2" x14ac:dyDescent="0.25">
      <c r="B13" s="12" t="s">
        <v>2</v>
      </c>
      <c r="C13" s="37">
        <f t="shared" ref="C13:G13" si="7">SUM(C11:C12)</f>
        <v>0.2</v>
      </c>
      <c r="D13" s="37">
        <f t="shared" si="7"/>
        <v>0.2</v>
      </c>
      <c r="E13" s="37">
        <f t="shared" si="7"/>
        <v>0.2</v>
      </c>
      <c r="F13" s="37">
        <f t="shared" si="7"/>
        <v>0.22</v>
      </c>
      <c r="G13" s="37">
        <f t="shared" si="7"/>
        <v>0.22</v>
      </c>
      <c r="H13" s="37">
        <f>SUM(H11:H12)</f>
        <v>0.22</v>
      </c>
      <c r="I13" s="37">
        <f>SUM(I11:I12)</f>
        <v>0.22999999999999998</v>
      </c>
      <c r="J13" s="37">
        <f t="shared" ref="J13:M13" si="8">SUM(J11:J12)</f>
        <v>0.22999999999999998</v>
      </c>
      <c r="K13" s="37">
        <f t="shared" si="8"/>
        <v>0.22999999999999998</v>
      </c>
      <c r="L13" s="37">
        <f t="shared" si="8"/>
        <v>0.22999999999999998</v>
      </c>
      <c r="M13" s="37">
        <f t="shared" si="8"/>
        <v>0.22999999999999998</v>
      </c>
      <c r="N13" s="37">
        <f t="shared" ref="N13" si="9">SUM(N11:N12)</f>
        <v>0.21499999999999997</v>
      </c>
      <c r="O13" s="37">
        <f t="shared" ref="O13" si="10">SUM(O11:O12)</f>
        <v>0.22500000000000001</v>
      </c>
      <c r="P13" s="37">
        <f t="shared" ref="P13" si="11">SUM(P11:P12)</f>
        <v>0.21833333333333332</v>
      </c>
      <c r="Q13" s="37">
        <f t="shared" ref="Q13" si="12">SUM(Q11:Q12)</f>
        <v>0.22166666666666665</v>
      </c>
      <c r="R13" s="37">
        <f>SUM(R11:R12)</f>
        <v>0.22999999999999998</v>
      </c>
      <c r="S13" s="37">
        <f t="shared" ref="S13:U13" si="13">SUM(S11:S12)</f>
        <v>0.22999999999999998</v>
      </c>
      <c r="T13" s="37">
        <f t="shared" si="13"/>
        <v>0.22999999999999998</v>
      </c>
      <c r="U13" s="37">
        <f t="shared" si="13"/>
        <v>0.22999999999999998</v>
      </c>
      <c r="V13" s="37">
        <f t="shared" ref="V13:AK13" si="14">SUM(V11:V12)</f>
        <v>0.2</v>
      </c>
      <c r="W13" s="37">
        <f t="shared" si="14"/>
        <v>0.2</v>
      </c>
      <c r="X13" s="37">
        <f t="shared" si="14"/>
        <v>0.22999999999999998</v>
      </c>
      <c r="Y13" s="37">
        <f t="shared" si="14"/>
        <v>0.24</v>
      </c>
      <c r="Z13" s="37">
        <f t="shared" si="14"/>
        <v>0.24</v>
      </c>
      <c r="AA13" s="37">
        <f t="shared" si="14"/>
        <v>0.24</v>
      </c>
      <c r="AB13" s="37">
        <f t="shared" si="14"/>
        <v>0.24</v>
      </c>
      <c r="AC13" s="37">
        <f t="shared" si="14"/>
        <v>0.215</v>
      </c>
      <c r="AD13" s="37">
        <f t="shared" si="14"/>
        <v>0.21000000000000002</v>
      </c>
      <c r="AE13" s="37">
        <f t="shared" si="14"/>
        <v>0.24</v>
      </c>
      <c r="AF13" s="37">
        <f t="shared" si="14"/>
        <v>0.24</v>
      </c>
      <c r="AG13" s="37">
        <f t="shared" si="14"/>
        <v>0.22500000000000001</v>
      </c>
      <c r="AH13" s="37">
        <f t="shared" si="14"/>
        <v>0.22</v>
      </c>
      <c r="AI13" s="37">
        <f t="shared" si="14"/>
        <v>0.23</v>
      </c>
      <c r="AJ13" s="37">
        <f t="shared" si="14"/>
        <v>0.24</v>
      </c>
      <c r="AK13" s="37">
        <f t="shared" si="14"/>
        <v>0.24</v>
      </c>
    </row>
    <row r="14" spans="1:38" s="12" customFormat="1" ht="13.2" x14ac:dyDescent="0.25"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</row>
    <row r="15" spans="1:38" s="12" customFormat="1" ht="13.2" x14ac:dyDescent="0.25">
      <c r="B15" s="35" t="s">
        <v>3</v>
      </c>
      <c r="C15" s="38"/>
      <c r="D15" s="38"/>
      <c r="E15" s="38"/>
      <c r="F15" s="38"/>
      <c r="G15" s="38"/>
      <c r="H15" s="38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8"/>
      <c r="X15" s="38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</row>
    <row r="16" spans="1:38" s="12" customFormat="1" ht="13.2" x14ac:dyDescent="0.25">
      <c r="B16" s="12" t="s">
        <v>0</v>
      </c>
      <c r="C16" s="37">
        <v>0.09</v>
      </c>
      <c r="D16" s="37">
        <v>0.09</v>
      </c>
      <c r="E16" s="37">
        <v>0.09</v>
      </c>
      <c r="F16" s="37">
        <v>0.1</v>
      </c>
      <c r="G16" s="37">
        <v>0.1</v>
      </c>
      <c r="H16" s="37">
        <v>0.1</v>
      </c>
      <c r="I16" s="37">
        <v>0.11</v>
      </c>
      <c r="J16" s="37">
        <v>0.11</v>
      </c>
      <c r="K16" s="37">
        <v>0.11</v>
      </c>
      <c r="L16" s="37">
        <v>0.11</v>
      </c>
      <c r="M16" s="37">
        <v>0.11</v>
      </c>
      <c r="N16" s="37">
        <f>(9%*9/12)+(M16*3/12)</f>
        <v>9.4999999999999987E-2</v>
      </c>
      <c r="O16" s="37">
        <f>(9%*3/12)+(M16*9/12)</f>
        <v>0.10500000000000001</v>
      </c>
      <c r="P16" s="37">
        <f>(M16*5/12)+(9%*7/12)</f>
        <v>9.8333333333333328E-2</v>
      </c>
      <c r="Q16" s="37">
        <f>(M16*7/12)+(9%*5/12)</f>
        <v>0.10166666666666666</v>
      </c>
      <c r="R16" s="37">
        <v>0.11</v>
      </c>
      <c r="S16" s="37">
        <v>0.11</v>
      </c>
      <c r="T16" s="37">
        <v>0.11</v>
      </c>
      <c r="U16" s="37">
        <v>0.11</v>
      </c>
      <c r="V16" s="37">
        <v>0.08</v>
      </c>
      <c r="W16" s="37">
        <v>0.08</v>
      </c>
      <c r="X16" s="37">
        <v>0.11</v>
      </c>
      <c r="Y16" s="37">
        <v>0.11</v>
      </c>
      <c r="Z16" s="37">
        <v>0.11</v>
      </c>
      <c r="AA16" s="37">
        <v>0.11</v>
      </c>
      <c r="AB16" s="37">
        <v>0.11</v>
      </c>
      <c r="AC16" s="37">
        <f>(AB16*2/12)+(AD16*10/12)</f>
        <v>8.4999999999999992E-2</v>
      </c>
      <c r="AD16" s="37">
        <v>0.08</v>
      </c>
      <c r="AE16" s="37">
        <v>0.11</v>
      </c>
      <c r="AF16" s="37">
        <v>0.11</v>
      </c>
      <c r="AG16" s="37">
        <f>(AF16*0.25)+(AH16*0.75)</f>
        <v>9.5000000000000001E-2</v>
      </c>
      <c r="AH16" s="37">
        <v>0.09</v>
      </c>
      <c r="AI16" s="37">
        <f>(AJ16/2)+(AH16/2)</f>
        <v>0.1</v>
      </c>
      <c r="AJ16" s="37">
        <v>0.11</v>
      </c>
      <c r="AK16" s="37">
        <v>0.11</v>
      </c>
    </row>
    <row r="17" spans="2:37" s="12" customFormat="1" ht="13.2" x14ac:dyDescent="0.25">
      <c r="B17" s="12" t="s">
        <v>1</v>
      </c>
      <c r="C17" s="37">
        <v>0.11</v>
      </c>
      <c r="D17" s="37">
        <v>0.11</v>
      </c>
      <c r="E17" s="37">
        <v>0.11</v>
      </c>
      <c r="F17" s="37">
        <v>0.12</v>
      </c>
      <c r="G17" s="37">
        <v>0.12</v>
      </c>
      <c r="H17" s="37">
        <v>0.12</v>
      </c>
      <c r="I17" s="37">
        <v>0.12</v>
      </c>
      <c r="J17" s="37">
        <v>0.12</v>
      </c>
      <c r="K17" s="37">
        <v>0.12</v>
      </c>
      <c r="L17" s="37">
        <v>0.12</v>
      </c>
      <c r="M17" s="37">
        <v>0.12</v>
      </c>
      <c r="N17" s="37">
        <v>0.12</v>
      </c>
      <c r="O17" s="37">
        <v>0.12</v>
      </c>
      <c r="P17" s="37">
        <v>0.12</v>
      </c>
      <c r="Q17" s="37">
        <v>0.12</v>
      </c>
      <c r="R17" s="37">
        <v>0.12</v>
      </c>
      <c r="S17" s="37">
        <v>0.12</v>
      </c>
      <c r="T17" s="37">
        <v>0.12</v>
      </c>
      <c r="U17" s="37">
        <v>0.12</v>
      </c>
      <c r="V17" s="37">
        <v>0.12</v>
      </c>
      <c r="W17" s="37">
        <v>0.12</v>
      </c>
      <c r="X17" s="37">
        <v>0.12</v>
      </c>
      <c r="Y17" s="37">
        <v>0.12</v>
      </c>
      <c r="Z17" s="37">
        <v>0.12</v>
      </c>
      <c r="AA17" s="37">
        <v>0.12</v>
      </c>
      <c r="AB17" s="37">
        <v>0.12</v>
      </c>
      <c r="AC17" s="37">
        <v>0.12</v>
      </c>
      <c r="AD17" s="37">
        <v>0.12</v>
      </c>
      <c r="AE17" s="37">
        <v>0.12</v>
      </c>
      <c r="AF17" s="37">
        <v>0.12</v>
      </c>
      <c r="AG17" s="37">
        <v>0.12</v>
      </c>
      <c r="AH17" s="37">
        <v>0.12</v>
      </c>
      <c r="AI17" s="37">
        <v>0.12</v>
      </c>
      <c r="AJ17" s="37">
        <v>0.12</v>
      </c>
      <c r="AK17" s="37">
        <v>0.12</v>
      </c>
    </row>
    <row r="18" spans="2:37" s="12" customFormat="1" ht="13.2" x14ac:dyDescent="0.25">
      <c r="B18" s="12" t="s">
        <v>2</v>
      </c>
      <c r="C18" s="37">
        <f t="shared" ref="C18" si="15">SUM(C16:C17)</f>
        <v>0.2</v>
      </c>
      <c r="D18" s="37">
        <f t="shared" ref="D18" si="16">SUM(D16:D17)</f>
        <v>0.2</v>
      </c>
      <c r="E18" s="37">
        <f t="shared" ref="E18" si="17">SUM(E16:E17)</f>
        <v>0.2</v>
      </c>
      <c r="F18" s="37">
        <f t="shared" ref="F18:G18" si="18">SUM(F16:F17)</f>
        <v>0.22</v>
      </c>
      <c r="G18" s="37">
        <f t="shared" si="18"/>
        <v>0.22</v>
      </c>
      <c r="H18" s="37">
        <f>SUM(H16:H17)</f>
        <v>0.22</v>
      </c>
      <c r="I18" s="37">
        <f>SUM(I16:I17)</f>
        <v>0.22999999999999998</v>
      </c>
      <c r="J18" s="37">
        <f t="shared" ref="J18" si="19">SUM(J16:J17)</f>
        <v>0.22999999999999998</v>
      </c>
      <c r="K18" s="37">
        <f t="shared" ref="K18" si="20">SUM(K16:K17)</f>
        <v>0.22999999999999998</v>
      </c>
      <c r="L18" s="37">
        <f t="shared" ref="L18" si="21">SUM(L16:L17)</f>
        <v>0.22999999999999998</v>
      </c>
      <c r="M18" s="37">
        <f t="shared" ref="M18" si="22">SUM(M16:M17)</f>
        <v>0.22999999999999998</v>
      </c>
      <c r="N18" s="37">
        <f t="shared" ref="N18" si="23">SUM(N16:N17)</f>
        <v>0.21499999999999997</v>
      </c>
      <c r="O18" s="37">
        <f t="shared" ref="O18" si="24">SUM(O16:O17)</f>
        <v>0.22500000000000001</v>
      </c>
      <c r="P18" s="37">
        <f t="shared" ref="P18" si="25">SUM(P16:P17)</f>
        <v>0.21833333333333332</v>
      </c>
      <c r="Q18" s="37">
        <f t="shared" ref="Q18" si="26">SUM(Q16:Q17)</f>
        <v>0.22166666666666665</v>
      </c>
      <c r="R18" s="37">
        <f>SUM(R16:R17)</f>
        <v>0.22999999999999998</v>
      </c>
      <c r="S18" s="37">
        <f t="shared" ref="S18" si="27">SUM(S16:S17)</f>
        <v>0.22999999999999998</v>
      </c>
      <c r="T18" s="37">
        <f t="shared" ref="T18" si="28">SUM(T16:T17)</f>
        <v>0.22999999999999998</v>
      </c>
      <c r="U18" s="37">
        <f t="shared" ref="U18" si="29">SUM(U16:U17)</f>
        <v>0.22999999999999998</v>
      </c>
      <c r="V18" s="37">
        <f t="shared" ref="V18:AK18" si="30">SUM(V16:V17)</f>
        <v>0.2</v>
      </c>
      <c r="W18" s="37">
        <f t="shared" si="30"/>
        <v>0.2</v>
      </c>
      <c r="X18" s="37">
        <f t="shared" si="30"/>
        <v>0.22999999999999998</v>
      </c>
      <c r="Y18" s="37">
        <f t="shared" si="30"/>
        <v>0.22999999999999998</v>
      </c>
      <c r="Z18" s="37">
        <f t="shared" si="30"/>
        <v>0.22999999999999998</v>
      </c>
      <c r="AA18" s="37">
        <f t="shared" si="30"/>
        <v>0.22999999999999998</v>
      </c>
      <c r="AB18" s="37">
        <f t="shared" si="30"/>
        <v>0.22999999999999998</v>
      </c>
      <c r="AC18" s="37">
        <f t="shared" si="30"/>
        <v>0.20499999999999999</v>
      </c>
      <c r="AD18" s="37">
        <f t="shared" si="30"/>
        <v>0.2</v>
      </c>
      <c r="AE18" s="37">
        <f t="shared" si="30"/>
        <v>0.22999999999999998</v>
      </c>
      <c r="AF18" s="37">
        <f t="shared" si="30"/>
        <v>0.22999999999999998</v>
      </c>
      <c r="AG18" s="37">
        <f t="shared" si="30"/>
        <v>0.215</v>
      </c>
      <c r="AH18" s="37">
        <f t="shared" si="30"/>
        <v>0.21</v>
      </c>
      <c r="AI18" s="37">
        <f t="shared" si="30"/>
        <v>0.22</v>
      </c>
      <c r="AJ18" s="37">
        <f t="shared" si="30"/>
        <v>0.22999999999999998</v>
      </c>
      <c r="AK18" s="37">
        <f t="shared" si="30"/>
        <v>0.22999999999999998</v>
      </c>
    </row>
    <row r="19" spans="2:37" s="12" customFormat="1" ht="13.2" x14ac:dyDescent="0.25"/>
    <row r="20" spans="2:37" s="12" customFormat="1" ht="13.2" x14ac:dyDescent="0.25">
      <c r="B20" s="35" t="s">
        <v>12</v>
      </c>
      <c r="C20" s="38"/>
      <c r="D20" s="38"/>
      <c r="E20" s="38"/>
      <c r="F20" s="38"/>
      <c r="G20" s="38"/>
      <c r="H20" s="38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8"/>
      <c r="X20" s="38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</row>
    <row r="21" spans="2:37" s="12" customFormat="1" ht="13.2" x14ac:dyDescent="0.25">
      <c r="B21" s="21"/>
      <c r="C21" s="40">
        <v>0.08</v>
      </c>
      <c r="D21" s="40">
        <v>0.08</v>
      </c>
      <c r="E21" s="40">
        <v>0.08</v>
      </c>
      <c r="F21" s="40">
        <v>0.08</v>
      </c>
      <c r="G21" s="40">
        <v>0.08</v>
      </c>
      <c r="H21" s="40">
        <v>7.4999999999999997E-2</v>
      </c>
      <c r="I21" s="40">
        <v>7.6999999999999999E-2</v>
      </c>
      <c r="J21" s="40">
        <v>6.7000000000000004E-2</v>
      </c>
      <c r="K21" s="40">
        <v>6.7000000000000004E-2</v>
      </c>
      <c r="L21" s="40">
        <v>6.8400000000000002E-2</v>
      </c>
      <c r="M21" s="40">
        <v>0.06</v>
      </c>
      <c r="N21" s="40">
        <v>0.05</v>
      </c>
      <c r="O21" s="40">
        <v>4.2500000000000003E-2</v>
      </c>
      <c r="P21" s="40">
        <v>4.4999999999999998E-2</v>
      </c>
      <c r="Q21" s="40">
        <v>4.7500000000000001E-2</v>
      </c>
      <c r="R21" s="40">
        <v>0.05</v>
      </c>
      <c r="S21" s="40">
        <v>5.1500000000000004E-2</v>
      </c>
      <c r="T21" s="40">
        <v>5.7999999999999996E-2</v>
      </c>
      <c r="U21" s="40">
        <v>4.4999999999999998E-2</v>
      </c>
      <c r="V21" s="40">
        <v>5.6500000000000002E-2</v>
      </c>
      <c r="W21" s="40">
        <v>5.7999999999999996E-2</v>
      </c>
      <c r="X21" s="40">
        <v>0.06</v>
      </c>
      <c r="Y21" s="40">
        <v>6.1500000000000006E-2</v>
      </c>
      <c r="Z21" s="40">
        <v>6.3500000000000001E-2</v>
      </c>
      <c r="AA21" s="40">
        <v>6.7500000000000004E-2</v>
      </c>
      <c r="AB21" s="40">
        <v>6.4000000000000001E-2</v>
      </c>
      <c r="AC21" s="40">
        <v>5.7000000000000002E-2</v>
      </c>
      <c r="AD21" s="40">
        <v>6.9000000000000006E-2</v>
      </c>
      <c r="AE21" s="40">
        <v>6.1500000000000006E-2</v>
      </c>
      <c r="AF21" s="40">
        <v>5.45E-2</v>
      </c>
      <c r="AG21" s="40">
        <v>5.2000000000000005E-2</v>
      </c>
      <c r="AH21" s="40">
        <v>6.0999999999999999E-2</v>
      </c>
      <c r="AI21" s="40">
        <v>5.3499999999999999E-2</v>
      </c>
      <c r="AJ21" s="40">
        <v>5.5E-2</v>
      </c>
      <c r="AK21" s="40">
        <v>6.3E-2</v>
      </c>
    </row>
    <row r="22" spans="2:37" s="12" customFormat="1" ht="13.2" x14ac:dyDescent="0.25"/>
    <row r="23" spans="2:37" s="12" customFormat="1" ht="13.2" x14ac:dyDescent="0.25"/>
  </sheetData>
  <hyperlinks>
    <hyperlink ref="A1:H1" location="'0.2 - Table of Contents'!A1" display="TheWealthMeta Personal Finance Model V2" xr:uid="{761C721D-3902-40AB-869F-19EE499E26C9}"/>
    <hyperlink ref="A1:J1" location="'Table of Contents'!A1" display="     TheWealthMeta Personal Finance Model V2" xr:uid="{212E3C74-E58A-4FA6-8DF5-1BC3D1CFC888}"/>
  </hyperlinks>
  <pageMargins left="0.7" right="0.7" top="0.75" bottom="0.75" header="0.3" footer="0.3"/>
  <pageSetup orientation="portrait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91972-DED4-4D3D-AF15-E8CE60DDAA6A}">
  <dimension ref="A1:J18"/>
  <sheetViews>
    <sheetView showGridLines="0" zoomScale="80" zoomScaleNormal="80" workbookViewId="0"/>
  </sheetViews>
  <sheetFormatPr defaultRowHeight="14.4" x14ac:dyDescent="0.3"/>
  <cols>
    <col min="1" max="1" width="3.21875" customWidth="1"/>
    <col min="2" max="2" width="15.6640625" customWidth="1"/>
    <col min="3" max="3" width="14.21875" customWidth="1"/>
    <col min="4" max="4" width="16.44140625" bestFit="1" customWidth="1"/>
    <col min="5" max="5" width="14" bestFit="1" customWidth="1"/>
    <col min="6" max="6" width="14.21875" customWidth="1"/>
    <col min="7" max="7" width="19.33203125" bestFit="1" customWidth="1"/>
    <col min="8" max="8" width="17.21875" bestFit="1" customWidth="1"/>
    <col min="9" max="10" width="9.109375" bestFit="1" customWidth="1"/>
  </cols>
  <sheetData>
    <row r="1" spans="1:10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10" s="8" customFormat="1" ht="13.8" customHeight="1" x14ac:dyDescent="0.25">
      <c r="A2" s="9" t="s">
        <v>83</v>
      </c>
      <c r="C2" s="10"/>
    </row>
    <row r="4" spans="1:10" ht="53.4" x14ac:dyDescent="0.3">
      <c r="B4" s="27" t="s">
        <v>16</v>
      </c>
      <c r="C4" s="27" t="s">
        <v>17</v>
      </c>
      <c r="D4" s="27" t="s">
        <v>18</v>
      </c>
      <c r="E4" s="27" t="s">
        <v>19</v>
      </c>
      <c r="F4" s="27" t="s">
        <v>20</v>
      </c>
      <c r="G4" s="27" t="s">
        <v>73</v>
      </c>
      <c r="H4" s="27" t="s">
        <v>15</v>
      </c>
      <c r="I4" s="27" t="s">
        <v>35</v>
      </c>
      <c r="J4" s="27" t="s">
        <v>36</v>
      </c>
    </row>
    <row r="5" spans="1:10" x14ac:dyDescent="0.3">
      <c r="B5" s="28" t="s">
        <v>21</v>
      </c>
      <c r="C5" s="29">
        <v>2176</v>
      </c>
      <c r="D5" s="29">
        <v>1963</v>
      </c>
      <c r="E5" s="29">
        <v>4139</v>
      </c>
      <c r="F5" s="34">
        <v>0.05</v>
      </c>
      <c r="G5" s="34">
        <v>0.05</v>
      </c>
      <c r="H5" s="29">
        <v>13170591</v>
      </c>
      <c r="I5" s="33">
        <v>0</v>
      </c>
      <c r="J5" s="33">
        <v>0</v>
      </c>
    </row>
    <row r="6" spans="1:10" x14ac:dyDescent="0.3">
      <c r="B6" s="28" t="s">
        <v>22</v>
      </c>
      <c r="C6" s="29">
        <v>923767</v>
      </c>
      <c r="D6" s="29">
        <v>803150</v>
      </c>
      <c r="E6" s="29">
        <v>1726917</v>
      </c>
      <c r="F6" s="34">
        <v>19.66</v>
      </c>
      <c r="G6" s="34">
        <v>19.71</v>
      </c>
      <c r="H6" s="29">
        <v>16447278321</v>
      </c>
      <c r="I6" s="33">
        <v>1.71</v>
      </c>
      <c r="J6" s="33">
        <v>1.71</v>
      </c>
    </row>
    <row r="7" spans="1:10" x14ac:dyDescent="0.3">
      <c r="B7" s="28" t="s">
        <v>23</v>
      </c>
      <c r="C7" s="29">
        <v>842190</v>
      </c>
      <c r="D7" s="29">
        <v>777925</v>
      </c>
      <c r="E7" s="29">
        <v>1620115</v>
      </c>
      <c r="F7" s="34">
        <v>18.45</v>
      </c>
      <c r="G7" s="34">
        <v>38.15</v>
      </c>
      <c r="H7" s="29">
        <v>45611114767</v>
      </c>
      <c r="I7" s="33">
        <v>4.74</v>
      </c>
      <c r="J7" s="33">
        <v>6.45</v>
      </c>
    </row>
    <row r="8" spans="1:10" x14ac:dyDescent="0.3">
      <c r="B8" s="28" t="s">
        <v>24</v>
      </c>
      <c r="C8" s="29">
        <v>711237</v>
      </c>
      <c r="D8" s="29">
        <v>599318</v>
      </c>
      <c r="E8" s="29">
        <v>1310555</v>
      </c>
      <c r="F8" s="34">
        <v>14.92</v>
      </c>
      <c r="G8" s="34">
        <v>53.08</v>
      </c>
      <c r="H8" s="29">
        <v>80224050744</v>
      </c>
      <c r="I8" s="33">
        <v>8.34</v>
      </c>
      <c r="J8" s="33">
        <v>14.78</v>
      </c>
    </row>
    <row r="9" spans="1:10" x14ac:dyDescent="0.3">
      <c r="B9" s="28" t="s">
        <v>25</v>
      </c>
      <c r="C9" s="29">
        <v>606050</v>
      </c>
      <c r="D9" s="29">
        <v>497566</v>
      </c>
      <c r="E9" s="29">
        <v>1103616</v>
      </c>
      <c r="F9" s="34">
        <v>12.57</v>
      </c>
      <c r="G9" s="34">
        <v>65.64</v>
      </c>
      <c r="H9" s="29">
        <v>124692926950</v>
      </c>
      <c r="I9" s="33">
        <v>12.96</v>
      </c>
      <c r="J9" s="33">
        <v>27.74</v>
      </c>
    </row>
    <row r="10" spans="1:10" x14ac:dyDescent="0.3">
      <c r="B10" s="28" t="s">
        <v>26</v>
      </c>
      <c r="C10" s="29">
        <v>481927</v>
      </c>
      <c r="D10" s="29">
        <v>403323</v>
      </c>
      <c r="E10" s="29">
        <v>885250</v>
      </c>
      <c r="F10" s="34">
        <v>10.08</v>
      </c>
      <c r="G10" s="34">
        <v>75.72</v>
      </c>
      <c r="H10" s="29">
        <v>154194132599</v>
      </c>
      <c r="I10" s="33">
        <v>16.02</v>
      </c>
      <c r="J10" s="33">
        <v>43.76</v>
      </c>
    </row>
    <row r="11" spans="1:10" x14ac:dyDescent="0.3">
      <c r="B11" s="28" t="s">
        <v>27</v>
      </c>
      <c r="C11" s="29">
        <v>399461</v>
      </c>
      <c r="D11" s="29">
        <v>346322</v>
      </c>
      <c r="E11" s="29">
        <v>745783</v>
      </c>
      <c r="F11" s="34">
        <v>8.49</v>
      </c>
      <c r="G11" s="34">
        <v>84.21</v>
      </c>
      <c r="H11" s="29">
        <v>179367762081</v>
      </c>
      <c r="I11" s="33">
        <v>18.64</v>
      </c>
      <c r="J11" s="33">
        <v>62.4</v>
      </c>
    </row>
    <row r="12" spans="1:10" x14ac:dyDescent="0.3">
      <c r="B12" s="28" t="s">
        <v>28</v>
      </c>
      <c r="C12" s="29">
        <v>327640</v>
      </c>
      <c r="D12" s="29">
        <v>278528</v>
      </c>
      <c r="E12" s="29">
        <v>606168</v>
      </c>
      <c r="F12" s="34">
        <v>6.9</v>
      </c>
      <c r="G12" s="34">
        <v>91.11</v>
      </c>
      <c r="H12" s="29">
        <v>168119361692</v>
      </c>
      <c r="I12" s="33">
        <v>17.47</v>
      </c>
      <c r="J12" s="33">
        <v>79.87</v>
      </c>
    </row>
    <row r="13" spans="1:10" x14ac:dyDescent="0.3">
      <c r="B13" s="28" t="s">
        <v>29</v>
      </c>
      <c r="C13" s="29">
        <v>237234</v>
      </c>
      <c r="D13" s="29">
        <v>184528</v>
      </c>
      <c r="E13" s="29">
        <v>421762</v>
      </c>
      <c r="F13" s="34">
        <v>4.8</v>
      </c>
      <c r="G13" s="34">
        <v>95.91</v>
      </c>
      <c r="H13" s="29">
        <v>100288701879</v>
      </c>
      <c r="I13" s="33">
        <v>10.42</v>
      </c>
      <c r="J13" s="33">
        <v>90.29</v>
      </c>
    </row>
    <row r="14" spans="1:10" x14ac:dyDescent="0.3">
      <c r="B14" s="28" t="s">
        <v>30</v>
      </c>
      <c r="C14" s="29">
        <v>120526</v>
      </c>
      <c r="D14" s="29">
        <v>90487</v>
      </c>
      <c r="E14" s="29">
        <v>211013</v>
      </c>
      <c r="F14" s="34">
        <v>2.4</v>
      </c>
      <c r="G14" s="34">
        <v>98.32</v>
      </c>
      <c r="H14" s="29">
        <v>52114329589</v>
      </c>
      <c r="I14" s="33">
        <v>5.41</v>
      </c>
      <c r="J14" s="33">
        <v>95.7</v>
      </c>
    </row>
    <row r="15" spans="1:10" x14ac:dyDescent="0.3">
      <c r="B15" s="28" t="s">
        <v>31</v>
      </c>
      <c r="C15" s="29">
        <v>61795</v>
      </c>
      <c r="D15" s="29">
        <v>42995</v>
      </c>
      <c r="E15" s="29">
        <v>104790</v>
      </c>
      <c r="F15" s="34">
        <v>1.19</v>
      </c>
      <c r="G15" s="34">
        <v>99.51</v>
      </c>
      <c r="H15" s="29">
        <v>28005797082</v>
      </c>
      <c r="I15" s="33">
        <v>2.91</v>
      </c>
      <c r="J15" s="33">
        <v>98.61</v>
      </c>
    </row>
    <row r="16" spans="1:10" x14ac:dyDescent="0.3">
      <c r="B16" s="28" t="s">
        <v>32</v>
      </c>
      <c r="C16" s="29">
        <v>25415</v>
      </c>
      <c r="D16" s="29">
        <v>16100</v>
      </c>
      <c r="E16" s="29">
        <v>41515</v>
      </c>
      <c r="F16" s="34">
        <v>0.47</v>
      </c>
      <c r="G16" s="34">
        <v>99.98</v>
      </c>
      <c r="H16" s="29">
        <v>12562343449</v>
      </c>
      <c r="I16" s="33">
        <v>1.31</v>
      </c>
      <c r="J16" s="33">
        <v>99.92</v>
      </c>
    </row>
    <row r="17" spans="2:10" x14ac:dyDescent="0.3">
      <c r="B17" s="28" t="s">
        <v>33</v>
      </c>
      <c r="C17" s="29">
        <v>1084</v>
      </c>
      <c r="D17" s="28">
        <v>423</v>
      </c>
      <c r="E17" s="29">
        <v>1507</v>
      </c>
      <c r="F17" s="34">
        <v>0.02</v>
      </c>
      <c r="G17" s="34">
        <v>100</v>
      </c>
      <c r="H17" s="29">
        <v>796812492</v>
      </c>
      <c r="I17" s="33">
        <v>0.08</v>
      </c>
      <c r="J17" s="33">
        <v>100</v>
      </c>
    </row>
    <row r="18" spans="2:10" x14ac:dyDescent="0.3">
      <c r="B18" s="30" t="s">
        <v>34</v>
      </c>
      <c r="C18" s="31">
        <v>4740502</v>
      </c>
      <c r="D18" s="31">
        <v>4042628</v>
      </c>
      <c r="E18" s="31">
        <v>8783130</v>
      </c>
      <c r="F18" s="30">
        <v>100</v>
      </c>
      <c r="G18" s="32"/>
      <c r="H18" s="31">
        <v>962437782238</v>
      </c>
      <c r="I18" s="30">
        <v>100</v>
      </c>
      <c r="J18" s="32"/>
    </row>
  </sheetData>
  <hyperlinks>
    <hyperlink ref="A1:H1" location="'0.2 - Table of Contents'!A1" display="TheWealthMeta Personal Finance Model V2" xr:uid="{EA0AD7A5-708F-4DA5-B616-08D6768301AD}"/>
    <hyperlink ref="A1:J1" location="'Table of Contents'!A1" display="     TheWealthMeta Personal Finance Model V2" xr:uid="{5D7D51B2-0149-4C44-A81E-2B2C0E9DEF55}"/>
  </hyperlink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C456D-6F98-4D07-8115-66BA57566548}">
  <dimension ref="A1:H17"/>
  <sheetViews>
    <sheetView showGridLines="0" zoomScale="80" zoomScaleNormal="80" workbookViewId="0">
      <selection activeCell="A2" sqref="A2"/>
    </sheetView>
  </sheetViews>
  <sheetFormatPr defaultRowHeight="14.4" x14ac:dyDescent="0.3"/>
  <cols>
    <col min="1" max="1" width="2.77734375" customWidth="1"/>
    <col min="2" max="2" width="14.44140625" customWidth="1"/>
    <col min="3" max="3" width="18.21875" customWidth="1"/>
  </cols>
  <sheetData>
    <row r="1" spans="1:8" s="8" customFormat="1" ht="30" x14ac:dyDescent="0.5">
      <c r="A1" s="7" t="s">
        <v>81</v>
      </c>
      <c r="B1" s="7"/>
      <c r="C1" s="7"/>
      <c r="D1" s="7"/>
      <c r="E1" s="7"/>
      <c r="F1" s="7"/>
      <c r="G1" s="7"/>
      <c r="H1" s="7"/>
    </row>
    <row r="2" spans="1:8" s="8" customFormat="1" ht="13.8" customHeight="1" x14ac:dyDescent="0.25">
      <c r="A2" s="9" t="s">
        <v>82</v>
      </c>
      <c r="C2" s="10"/>
    </row>
    <row r="4" spans="1:8" x14ac:dyDescent="0.3">
      <c r="B4" s="6" t="s">
        <v>49</v>
      </c>
      <c r="C4" s="6"/>
    </row>
    <row r="5" spans="1:8" x14ac:dyDescent="0.3">
      <c r="B5" s="12"/>
      <c r="C5" s="12"/>
    </row>
    <row r="6" spans="1:8" x14ac:dyDescent="0.3">
      <c r="B6" s="23" t="s">
        <v>48</v>
      </c>
      <c r="C6" s="25">
        <v>45901</v>
      </c>
    </row>
    <row r="7" spans="1:8" x14ac:dyDescent="0.3">
      <c r="B7" s="54" t="s">
        <v>37</v>
      </c>
      <c r="C7" s="52">
        <v>1700</v>
      </c>
    </row>
    <row r="8" spans="1:8" x14ac:dyDescent="0.3">
      <c r="B8" s="54" t="s">
        <v>38</v>
      </c>
      <c r="C8" s="52">
        <v>1900</v>
      </c>
    </row>
    <row r="9" spans="1:8" x14ac:dyDescent="0.3">
      <c r="B9" s="54" t="s">
        <v>39</v>
      </c>
      <c r="C9" s="52">
        <v>2564</v>
      </c>
    </row>
    <row r="10" spans="1:8" x14ac:dyDescent="0.3">
      <c r="B10" s="54" t="s">
        <v>40</v>
      </c>
      <c r="C10" s="52">
        <v>3045</v>
      </c>
    </row>
    <row r="11" spans="1:8" x14ac:dyDescent="0.3">
      <c r="B11" s="54" t="s">
        <v>41</v>
      </c>
      <c r="C11" s="52">
        <v>3500</v>
      </c>
    </row>
    <row r="12" spans="1:8" x14ac:dyDescent="0.3">
      <c r="B12" s="54" t="s">
        <v>42</v>
      </c>
      <c r="C12" s="52">
        <v>3700</v>
      </c>
    </row>
    <row r="13" spans="1:8" x14ac:dyDescent="0.3">
      <c r="B13" s="54" t="s">
        <v>43</v>
      </c>
      <c r="C13" s="52">
        <v>3800</v>
      </c>
    </row>
    <row r="14" spans="1:8" x14ac:dyDescent="0.3">
      <c r="B14" s="54" t="s">
        <v>44</v>
      </c>
      <c r="C14" s="52">
        <v>3645</v>
      </c>
    </row>
    <row r="15" spans="1:8" x14ac:dyDescent="0.3">
      <c r="B15" s="54" t="s">
        <v>45</v>
      </c>
      <c r="C15" s="52">
        <v>3400</v>
      </c>
    </row>
    <row r="16" spans="1:8" x14ac:dyDescent="0.3">
      <c r="B16" s="54" t="s">
        <v>46</v>
      </c>
      <c r="C16" s="52">
        <v>3000</v>
      </c>
    </row>
    <row r="17" spans="2:3" x14ac:dyDescent="0.3">
      <c r="B17" s="54" t="s">
        <v>47</v>
      </c>
      <c r="C17" s="52">
        <v>2900</v>
      </c>
    </row>
  </sheetData>
  <hyperlinks>
    <hyperlink ref="A1:H1" location="'0.2 - Table of Contents'!A1" display="TheWealthMeta Personal Finance Model V2" xr:uid="{D54689C1-21B8-4621-ABC0-CBB7EB86EE07}"/>
    <hyperlink ref="A1:J1" location="'Table of Contents'!A1" display="     TheWealthMeta Personal Finance Model V2" xr:uid="{F064A5A5-2241-4E27-B78D-D34263EB90B8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COVER</vt:lpstr>
      <vt:lpstr>Table of Contents</vt:lpstr>
      <vt:lpstr>&gt;&gt; OUTPUTS</vt:lpstr>
      <vt:lpstr>Summary</vt:lpstr>
      <vt:lpstr>&gt;&gt; CALCULATIONS</vt:lpstr>
      <vt:lpstr>EPF forward projections</vt:lpstr>
      <vt:lpstr>Salary projections</vt:lpstr>
      <vt:lpstr>RIA projected targets</vt:lpstr>
      <vt:lpstr>&gt;&gt; DATA PREP</vt:lpstr>
      <vt:lpstr>EPF Cohorts</vt:lpstr>
      <vt:lpstr>&gt;&gt; RAW DATA</vt:lpstr>
      <vt:lpstr>RIA framework</vt:lpstr>
      <vt:lpstr>EPF Rates</vt:lpstr>
      <vt:lpstr>EPF Demographics</vt:lpstr>
      <vt:lpstr>DOSM Wages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2026-02-27T06:02:45Z</dcterms:created>
  <dcterms:modified xsi:type="dcterms:W3CDTF">2026-02-27T06:03:21Z</dcterms:modified>
</cp:coreProperties>
</file>